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comments7.xml" ContentType="application/vnd.openxmlformats-officedocument.spreadsheetml.comments+xml"/>
  <Override PartName="/xl/theme/theme1.xml" ContentType="application/vnd.openxmlformats-officedocument.theme+xml"/>
  <Override PartName="/xl/comments3.xml" ContentType="application/vnd.openxmlformats-officedocument.spreadsheetml.comment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_rels/sheet8.xml.rels" ContentType="application/vnd.openxmlformats-package.relationships+xml"/>
  <Override PartName="/xl/worksheets/_rels/sheet7.xml.rels" ContentType="application/vnd.openxmlformats-package.relationships+xml"/>
  <Override PartName="/xl/worksheets/_rels/sheet6.xml.rels" ContentType="application/vnd.openxmlformats-package.relationships+xml"/>
  <Override PartName="/xl/worksheets/_rels/sheet5.xml.rels" ContentType="application/vnd.openxmlformats-package.relationships+xml"/>
  <Override PartName="/xl/worksheets/_rels/sheet4.xml.rels" ContentType="application/vnd.openxmlformats-package.relationship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vmlDrawing3.vml" ContentType="application/vnd.openxmlformats-officedocument.vmlDrawing"/>
  <Override PartName="/xl/drawings/drawing2.xml" ContentType="application/vnd.openxmlformats-officedocument.drawing+xml"/>
  <Override PartName="/xl/drawings/vmlDrawing1.vml" ContentType="application/vnd.openxmlformats-officedocument.vmlDrawing"/>
  <Override PartName="/xl/drawings/_rels/drawing7.xml.rels" ContentType="application/vnd.openxmlformats-package.relationships+xml"/>
  <Override PartName="/xl/drawings/_rels/drawing6.xml.rels" ContentType="application/vnd.openxmlformats-package.relationships+xml"/>
  <Override PartName="/xl/drawings/_rels/drawing5.xml.rels" ContentType="application/vnd.openxmlformats-package.relationships+xml"/>
  <Override PartName="/xl/drawings/_rels/drawing4.xml.rels" ContentType="application/vnd.openxmlformats-package.relationships+xml"/>
  <Override PartName="/xl/drawings/_rels/drawing1.xml.rels" ContentType="application/vnd.openxmlformats-package.relationships+xml"/>
  <Override PartName="/xl/drawings/drawing3.xml" ContentType="application/vnd.openxmlformats-officedocument.drawing+xml"/>
  <Override PartName="/xl/drawings/vmlDrawing2.vml" ContentType="application/vnd.openxmlformats-officedocument.vmlDrawing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10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_rels/workbook.xml.rels" ContentType="application/vnd.openxmlformats-package.relationships+xml"/>
  <Override PartName="/xl/comments4.xml" ContentType="application/vnd.openxmlformats-officedocument.spreadsheetml.comment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tart Here" sheetId="1" state="visible" r:id="rId3"/>
    <sheet name="Dashboard" sheetId="2" state="visible" r:id="rId4"/>
    <sheet name="Verbal Log" sheetId="3" state="visible" r:id="rId5"/>
    <sheet name="Quant Log" sheetId="4" state="visible" r:id="rId6"/>
    <sheet name="Verbal Stats" sheetId="5" state="visible" r:id="rId7"/>
    <sheet name="Quant Stats" sheetId="6" state="visible" r:id="rId8"/>
    <sheet name="Mocks" sheetId="7" state="visible" r:id="rId9"/>
    <sheet name="Study Time" sheetId="8" state="visible" r:id="rId10"/>
    <sheet name="Lists" sheetId="9" state="visible" r:id="rId11"/>
  </sheets>
  <definedNames>
    <definedName function="false" hidden="true" localSheetId="3" name="_xlnm._FilterDatabase" vbProcedure="false">'Quant Log'!$A$4:$U$1004</definedName>
    <definedName function="false" hidden="true" localSheetId="2" name="_xlnm._FilterDatabase" vbProcedure="false">'Verbal Log'!$A$4:$U$1004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3.xml><?xml version="1.0" encoding="utf-8"?>
<comments xmlns="http://schemas.openxmlformats.org/spreadsheetml/2006/main" xmlns:xdr="http://schemas.openxmlformats.org/drawingml/2006/spreadsheetDrawing">
  <authors>
    <author>Unknown Author</author>
  </authors>
  <commentList>
    <comment ref="G4" authorId="0">
      <text>
        <r>
          <rPr>
            <sz val="10"/>
            <rFont val="Arial"/>
            <family val="2"/>
          </rPr>
          <t xml:space="preserve">1.0 = very easy, 3.0 = medium, 5.0 = hardest. Use the source's rating when it has one; for forum questions you can use the timer stats (Hard = 30% correct or less, Easy = 75% or more).</t>
        </r>
      </text>
    </comment>
    <comment ref="H4" authorId="0">
      <text>
        <r>
          <rPr>
            <sz val="10"/>
            <rFont val="Arial"/>
            <family val="2"/>
          </rPr>
          <t xml:space="preserve">Type letters only, A to Z order, e.g. AD for a two-answer SE or MAC. TC with 2-3 blanks: one letter per blank in blank order, e.g. AE or BDH. NE: type exactly as the key shows it (3/4, 0.75 and 12.5 are text, so 3/4 does not equal 0.75). Select in Passage: S + sentence number, e.g. S3.</t>
        </r>
      </text>
    </comment>
    <comment ref="K4" authorId="0">
      <text>
        <r>
          <rPr>
            <sz val="10"/>
            <rFont val="Arial"/>
            <family val="2"/>
          </rPr>
          <t xml:space="preserve">How sure you were BEFORE checking. A correct answer marked 50-50 or Guess is scheduled for review like a wrong one.</t>
        </r>
      </text>
    </comment>
  </commentList>
</comments>
</file>

<file path=xl/comments4.xml><?xml version="1.0" encoding="utf-8"?>
<comments xmlns="http://schemas.openxmlformats.org/spreadsheetml/2006/main" xmlns:xdr="http://schemas.openxmlformats.org/drawingml/2006/spreadsheetDrawing">
  <authors>
    <author>Unknown Author</author>
  </authors>
  <commentList>
    <comment ref="G4" authorId="0">
      <text>
        <r>
          <rPr>
            <sz val="10"/>
            <rFont val="Arial"/>
            <family val="2"/>
          </rPr>
          <t xml:space="preserve">1.0 = very easy, 3.0 = medium, 5.0 = hardest. Use the source's rating when it has one; for forum questions you can use the timer stats (Hard = 30% correct or less, Easy = 75% or more).</t>
        </r>
      </text>
    </comment>
    <comment ref="H4" authorId="0">
      <text>
        <r>
          <rPr>
            <sz val="10"/>
            <rFont val="Arial"/>
            <family val="2"/>
          </rPr>
          <t xml:space="preserve">Type letters only, A to Z order, e.g. AD for a two-answer SE or MAC. TC with 2-3 blanks: one letter per blank in blank order, e.g. AE or BDH. NE: type exactly as the key shows it (3/4, 0.75 and 12.5 are text, so 3/4 does not equal 0.75). Select in Passage: S + sentence number, e.g. S3.</t>
        </r>
      </text>
    </comment>
    <comment ref="K4" authorId="0">
      <text>
        <r>
          <rPr>
            <sz val="10"/>
            <rFont val="Arial"/>
            <family val="2"/>
          </rPr>
          <t xml:space="preserve">How sure you were BEFORE checking. A correct answer marked 50-50 or Guess is scheduled for review like a wrong one.</t>
        </r>
      </text>
    </comment>
  </commentList>
</comments>
</file>

<file path=xl/comments7.xml><?xml version="1.0" encoding="utf-8"?>
<comments xmlns="http://schemas.openxmlformats.org/spreadsheetml/2006/main" xmlns:xdr="http://schemas.openxmlformats.org/drawingml/2006/spreadsheetDrawing">
  <authors>
    <author>Unknown Author</author>
  </authors>
  <commentList>
    <comment ref="I4" authorId="0">
      <text>
        <r>
          <rPr>
            <sz val="10"/>
            <rFont val="Arial"/>
            <family val="2"/>
          </rPr>
          <t xml:space="preserve">The GRE adapts by section: how you do on Section 1 sets the difficulty of Section 2. Note whether you were routed to the harder or easier Section 2, if the test shows it.</t>
        </r>
      </text>
    </comment>
  </commentList>
</comments>
</file>

<file path=xl/sharedStrings.xml><?xml version="1.0" encoding="utf-8"?>
<sst xmlns="http://schemas.openxmlformats.org/spreadsheetml/2006/main" count="712" uniqueCount="367">
  <si>
    <t xml:space="preserve">GRE Error Log v3.2  |  Ability, Accuracy &amp; Time</t>
  </si>
  <si>
    <t xml:space="preserve">Prepared for the gre.myprepclub.com study community  ·  Updated October 2026 for the current (shorter) GRE</t>
  </si>
  <si>
    <t xml:space="preserve">HOW TO USE IT</t>
  </si>
  <si>
    <t xml:space="preserve">1</t>
  </si>
  <si>
    <t xml:space="preserve">Set your test date on the Dashboard (yellow cell).</t>
  </si>
  <si>
    <t xml:space="preserve">2</t>
  </si>
  <si>
    <t xml:space="preserve">Delete the SAMPLE rows (pale yellow) on Verbal Log, Quant Log and Mocks: select the whole rows and delete them. On Study Time, just clear the sample hours.</t>
  </si>
  <si>
    <t xml:space="preserve">3</t>
  </si>
  <si>
    <t xml:space="preserve">Log EVERY question you attempt, right or wrong, in Verbal Log or Quant Log. Logging only mistakes makes accuracy meaningless.</t>
  </si>
  <si>
    <t xml:space="preserve">4</t>
  </si>
  <si>
    <t xml:space="preserve">Fill the white cells. Blue cells are automatic: # , Result, Target, Pace, Retry dates and Status.</t>
  </si>
  <si>
    <t xml:space="preserve">5</t>
  </si>
  <si>
    <t xml:space="preserve">For every wrong or unsure answer, pick a Mistake Type and write one line in Lesson: what you will do differently next time.</t>
  </si>
  <si>
    <t xml:space="preserve">6</t>
  </si>
  <si>
    <t xml:space="preserve">When Status shows 'Retry 1 DUE' or 'Retry 2 DUE', redo the question without looking at your notes and record Correct or Wrong.</t>
  </si>
  <si>
    <t xml:space="preserve">7</t>
  </si>
  <si>
    <t xml:space="preserve">Check the Dashboard weekly: work on the 'Fix first' lists and the biggest mistake types.</t>
  </si>
  <si>
    <t xml:space="preserve">8</t>
  </si>
  <si>
    <t xml:space="preserve">Use the dropdowns; don't paste into dropdown columns. If Data health on the Dashboard shows a number above 0, fix those rows.</t>
  </si>
  <si>
    <t xml:space="preserve">ENTERING ANSWERS</t>
  </si>
  <si>
    <t xml:space="preserve">Single answer</t>
  </si>
  <si>
    <t xml:space="preserve">One letter: B</t>
  </si>
  <si>
    <t xml:space="preserve">Two or more answers</t>
  </si>
  <si>
    <t xml:space="preserve">Letters in A-to-Z order, no spaces needed: AD (SE, MAC, RC Select All)</t>
  </si>
  <si>
    <t xml:space="preserve">TC with 2 or 3 blanks</t>
  </si>
  <si>
    <t xml:space="preserve">One letter per blank, in blank order: AE or BDH</t>
  </si>
  <si>
    <t xml:space="preserve">Numeric Entry</t>
  </si>
  <si>
    <t xml:space="preserve">Type exactly as the key shows it: 12.5 or 3/4. 0.75 and 3/4 are not matched.</t>
  </si>
  <si>
    <t xml:space="preserve">Select in Passage</t>
  </si>
  <si>
    <t xml:space="preserve">S + sentence number: S3</t>
  </si>
  <si>
    <t xml:space="preserve">Result</t>
  </si>
  <si>
    <t xml:space="preserve">Filled in for you by comparing My Answer with Correct Answer. Spaces, commas and lower case are ignored.</t>
  </si>
  <si>
    <t xml:space="preserve">KEY TERMS</t>
  </si>
  <si>
    <t xml:space="preserve">Accuracy %</t>
  </si>
  <si>
    <t xml:space="preserve">Share of questions answered correctly.</t>
  </si>
  <si>
    <t xml:space="preserve">Ability %</t>
  </si>
  <si>
    <t xml:space="preserve">Same idea, but each question counts by its difficulty (1.0-5.0), so getting hard questions right moves it more.</t>
  </si>
  <si>
    <t xml:space="preserve">Reading the two</t>
  </si>
  <si>
    <t xml:space="preserve">Ability % below Accuracy % = you get the easy ones right and miss the hard ones: that's the gap to close. Above = you're dropping easy points: slow down and check.</t>
  </si>
  <si>
    <t xml:space="preserve">Few attempts</t>
  </si>
  <si>
    <t xml:space="preserve">A % based on fewer than 5 questions is shown in grey italics: treat it as a hint, not a result (the minimum is set on Lists).</t>
  </si>
  <si>
    <t xml:space="preserve">Difficulty</t>
  </si>
  <si>
    <t xml:space="preserve">1.0 = very easy, 3.0 = medium, 5.0 = hardest. Use the source's rating when it has one.</t>
  </si>
  <si>
    <t xml:space="preserve">Confidence</t>
  </si>
  <si>
    <t xml:space="preserve">How sure you were before checking. Right answers marked 50-50 or Guess are scheduled for review.</t>
  </si>
  <si>
    <t xml:space="preserve">Shaky</t>
  </si>
  <si>
    <t xml:space="preserve">Wrong answers plus right-but-unsure answers. The Dashboard ranks your weakest areas by this.</t>
  </si>
  <si>
    <t xml:space="preserve">Pace</t>
  </si>
  <si>
    <t xml:space="preserve">Slow = over the target time for that format. Rushed? = wrong in under half the target time.</t>
  </si>
  <si>
    <t xml:space="preserve">Retry schedule</t>
  </si>
  <si>
    <t xml:space="preserve">Retry 1 is due 7 days after the attempt and Retry 2 after 21 days (change both on Lists if your test is close). Mastered = right on Retry 2.</t>
  </si>
  <si>
    <t xml:space="preserve">Target times</t>
  </si>
  <si>
    <t xml:space="preserve">Editable on Lists. They add up to the real GRE: Verbal 27 questions in 41 minutes, Quant 27 in 47 minutes, for a typical mix of formats.</t>
  </si>
  <si>
    <t xml:space="preserve">RC / CR timing</t>
  </si>
  <si>
    <t xml:space="preserve">Split the passage-reading time evenly across that passage's questions (2 min reading, 3 questions: add 40 s to each).</t>
  </si>
  <si>
    <t xml:space="preserve">Data health</t>
  </si>
  <si>
    <t xml:space="preserve">Dashboard check: values not on the lists, answered rows with no Difficulty, and SAMPLE rows left. All should be 0.</t>
  </si>
  <si>
    <t xml:space="preserve">TABS</t>
  </si>
  <si>
    <t xml:space="preserve">Dashboard</t>
  </si>
  <si>
    <t xml:space="preserve">Days to test, accuracy, pace, reviews due, data health, weakest areas, mistake types, mock trend.</t>
  </si>
  <si>
    <t xml:space="preserve">Verbal Log / Quant Log</t>
  </si>
  <si>
    <t xml:space="preserve">One row per question attempted (room for 1,000 each).</t>
  </si>
  <si>
    <t xml:space="preserve">Verbal Stats / Quant Stats</t>
  </si>
  <si>
    <t xml:space="preserve">Breakdowns by format, section/area, skill/topic and mistake type, with charts.</t>
  </si>
  <si>
    <t xml:space="preserve">Mocks</t>
  </si>
  <si>
    <t xml:space="preserve">Full practice tests: section scores, AWA, Section 2 routing (harder/easier) and trend. Enter rows in chronological order: Change vs Previous compares with the row above.</t>
  </si>
  <si>
    <t xml:space="preserve">Study Time</t>
  </si>
  <si>
    <t xml:space="preserve">Daily hours against a weekly target.</t>
  </si>
  <si>
    <t xml:space="preserve">Lists</t>
  </si>
  <si>
    <t xml:space="preserve">Dropdown items, target times, retry intervals and the minimum-attempts setting. Insert new items inside a list so the dropdowns pick them up (Stats rows for new items are added by hand).</t>
  </si>
  <si>
    <t xml:space="preserve">Works in Excel and Google Sheets. In Google Sheets: File &gt; Import &gt; Upload, or open the .xlsx from Drive.</t>
  </si>
  <si>
    <t xml:space="preserve">Colour key:</t>
  </si>
  <si>
    <t xml:space="preserve">White = you type</t>
  </si>
  <si>
    <t xml:space="preserve">Blue = automatic, don't type</t>
  </si>
  <si>
    <t xml:space="preserve">Yellow = settings you choose</t>
  </si>
  <si>
    <t xml:space="preserve">Pale yellow row = SAMPLE example, delete it</t>
  </si>
  <si>
    <t xml:space="preserve">GRE Error Log v3.2  |  Dashboard</t>
  </si>
  <si>
    <t xml:space="preserve">Everything on this page updates from your logs. Only the yellow cell is typed.</t>
  </si>
  <si>
    <t xml:space="preserve">Your GRE test date:</t>
  </si>
  <si>
    <t xml:space="preserve">Days to go:</t>
  </si>
  <si>
    <t xml:space="preserve">(sample date - change it)</t>
  </si>
  <si>
    <t xml:space="preserve">Snapshot</t>
  </si>
  <si>
    <t xml:space="preserve">Verbal</t>
  </si>
  <si>
    <t xml:space="preserve">Quant</t>
  </si>
  <si>
    <t xml:space="preserve">Mock Tests</t>
  </si>
  <si>
    <t xml:space="preserve">Score</t>
  </si>
  <si>
    <t xml:space="preserve">Questions logged</t>
  </si>
  <si>
    <t xml:space="preserve">Tests taken</t>
  </si>
  <si>
    <t xml:space="preserve">Accuracy (all time)</t>
  </si>
  <si>
    <t xml:space="preserve">Latest total</t>
  </si>
  <si>
    <t xml:space="preserve">Accuracy (last 7 days)</t>
  </si>
  <si>
    <t xml:space="preserve">Best total</t>
  </si>
  <si>
    <t xml:space="preserve">Ability % (difficulty-weighted)</t>
  </si>
  <si>
    <t xml:space="preserve">Latest Verbal</t>
  </si>
  <si>
    <t xml:space="preserve">Average difficulty attempted</t>
  </si>
  <si>
    <t xml:space="preserve">Latest Quant</t>
  </si>
  <si>
    <t xml:space="preserve">Avg time per question (s)</t>
  </si>
  <si>
    <t xml:space="preserve">Change since first test</t>
  </si>
  <si>
    <t xml:space="preserve">Avg target time (s)</t>
  </si>
  <si>
    <t xml:space="preserve">Questions over target time</t>
  </si>
  <si>
    <t xml:space="preserve">Count</t>
  </si>
  <si>
    <t xml:space="preserve">Right but unsure (lucky)</t>
  </si>
  <si>
    <t xml:space="preserve">Values not on the dropdown lists</t>
  </si>
  <si>
    <t xml:space="preserve">Reviews due now</t>
  </si>
  <si>
    <t xml:space="preserve">Answered rows with no valid Difficulty</t>
  </si>
  <si>
    <t xml:space="preserve">SAMPLE rows still in the file</t>
  </si>
  <si>
    <t xml:space="preserve">0 = OK. Pasted values skip the dropdown checks: use the log's filters to find them.</t>
  </si>
  <si>
    <t xml:space="preserve">Fix first: Verbal skills</t>
  </si>
  <si>
    <t xml:space="preserve">Attempted</t>
  </si>
  <si>
    <t xml:space="preserve">Accuracy</t>
  </si>
  <si>
    <t xml:space="preserve">Mistake Type</t>
  </si>
  <si>
    <t xml:space="preserve">Total</t>
  </si>
  <si>
    <t xml:space="preserve">Fix first: Quant topics</t>
  </si>
  <si>
    <t xml:space="preserve">Ranked by Shaky count (wrong + unsure-correct), then by lower accuracy, then by list order.</t>
  </si>
  <si>
    <t xml:space="preserve">Verbal Error Log</t>
  </si>
  <si>
    <t xml:space="preserve">Log EVERY question you attempt (right or wrong) so accuracy is real. White cells = you type; blue cells = automatic. Rows with IDs starting SAMPLE are examples: delete those rows before you start.</t>
  </si>
  <si>
    <t xml:space="preserve">#</t>
  </si>
  <si>
    <t xml:space="preserve">Date</t>
  </si>
  <si>
    <t xml:space="preserve">Source</t>
  </si>
  <si>
    <t xml:space="preserve">Question ID / Link</t>
  </si>
  <si>
    <t xml:space="preserve">Format</t>
  </si>
  <si>
    <t xml:space="preserve">Skill</t>
  </si>
  <si>
    <t xml:space="preserve">Difficulty
(1.0–5.0)</t>
  </si>
  <si>
    <t xml:space="preserve">My Answer</t>
  </si>
  <si>
    <t xml:space="preserve">Correct Answer</t>
  </si>
  <si>
    <t xml:space="preserve">Time (sec)</t>
  </si>
  <si>
    <t xml:space="preserve">Target (sec)</t>
  </si>
  <si>
    <t xml:space="preserve">Lesson: what I'll do differently</t>
  </si>
  <si>
    <t xml:space="preserve">Retry 1 Due</t>
  </si>
  <si>
    <t xml:space="preserve">Retry 1 Result</t>
  </si>
  <si>
    <t xml:space="preserve">Retry 2 Due</t>
  </si>
  <si>
    <t xml:space="preserve">Retry 2 Result</t>
  </si>
  <si>
    <t xml:space="preserve">Status</t>
  </si>
  <si>
    <t xml:space="preserve">GRE Prep Club</t>
  </si>
  <si>
    <t xml:space="preserve">SAMPLE-01</t>
  </si>
  <si>
    <t xml:space="preserve">TC – 1 Blank</t>
  </si>
  <si>
    <t xml:space="preserve">TC/SE – Contrast signal</t>
  </si>
  <si>
    <t xml:space="preserve">B</t>
  </si>
  <si>
    <t xml:space="preserve">Sure</t>
  </si>
  <si>
    <t xml:space="preserve">ETS Official Guide</t>
  </si>
  <si>
    <t xml:space="preserve">SAMPLE-02</t>
  </si>
  <si>
    <t xml:space="preserve">TC – 2 Blank</t>
  </si>
  <si>
    <t xml:space="preserve">TC/SE – Multi-blank logic</t>
  </si>
  <si>
    <t xml:space="preserve">AE</t>
  </si>
  <si>
    <t xml:space="preserve">AF</t>
  </si>
  <si>
    <t xml:space="preserve">50-50</t>
  </si>
  <si>
    <t xml:space="preserve">Fell for trap answer</t>
  </si>
  <si>
    <t xml:space="preserve">(sample) Blank (ii) must follow the reversal set up by blank (i). Re-read the whole sentence before locking (ii).</t>
  </si>
  <si>
    <t xml:space="preserve">Correct</t>
  </si>
  <si>
    <t xml:space="preserve">SAMPLE-03</t>
  </si>
  <si>
    <t xml:space="preserve">SE</t>
  </si>
  <si>
    <t xml:space="preserve">TC/SE – Vocabulary (word knowledge)</t>
  </si>
  <si>
    <t xml:space="preserve">BE</t>
  </si>
  <si>
    <t xml:space="preserve">Guess</t>
  </si>
  <si>
    <t xml:space="preserve">Vocabulary unknown</t>
  </si>
  <si>
    <t xml:space="preserve">(sample) Right by luck: add both answer words to my vocab deck.</t>
  </si>
  <si>
    <t xml:space="preserve">ETS PowerPrep</t>
  </si>
  <si>
    <t xml:space="preserve">SAMPLE-04</t>
  </si>
  <si>
    <t xml:space="preserve">RC – Single Answer</t>
  </si>
  <si>
    <t xml:space="preserve">RC – Inference</t>
  </si>
  <si>
    <t xml:space="preserve">C</t>
  </si>
  <si>
    <t xml:space="preserve">D</t>
  </si>
  <si>
    <t xml:space="preserve">Out of scope / over-inference</t>
  </si>
  <si>
    <t xml:space="preserve">(sample) Inference answers must be provable from one or two lines; mine needed an extra assumption.</t>
  </si>
  <si>
    <t xml:space="preserve">Wrong</t>
  </si>
  <si>
    <t xml:space="preserve">SAMPLE-05</t>
  </si>
  <si>
    <t xml:space="preserve">RC – Select All</t>
  </si>
  <si>
    <t xml:space="preserve">RC – Detail</t>
  </si>
  <si>
    <t xml:space="preserve">AC</t>
  </si>
  <si>
    <t xml:space="preserve">SAMPLE-06</t>
  </si>
  <si>
    <t xml:space="preserve">RC – Select in Passage</t>
  </si>
  <si>
    <t xml:space="preserve">RC – Function / Purpose</t>
  </si>
  <si>
    <t xml:space="preserve">S3</t>
  </si>
  <si>
    <t xml:space="preserve">S5</t>
  </si>
  <si>
    <t xml:space="preserve">Misread question / passage</t>
  </si>
  <si>
    <t xml:space="preserve">(sample) The question asked for the sentence that CHALLENGES the view, not the one stating it.</t>
  </si>
  <si>
    <t xml:space="preserve">SAMPLE-07</t>
  </si>
  <si>
    <t xml:space="preserve">CR (Argument)</t>
  </si>
  <si>
    <t xml:space="preserve">CR – Weaken</t>
  </si>
  <si>
    <t xml:space="preserve">Manhattan Prep</t>
  </si>
  <si>
    <t xml:space="preserve">SAMPLE-08</t>
  </si>
  <si>
    <t xml:space="preserve">CR – Assumption</t>
  </si>
  <si>
    <t xml:space="preserve">A</t>
  </si>
  <si>
    <t xml:space="preserve">(sample) Use the negation test on the last two choices before deciding.</t>
  </si>
  <si>
    <t xml:space="preserve">SAMPLE-09</t>
  </si>
  <si>
    <t xml:space="preserve">TC – 3 Blank</t>
  </si>
  <si>
    <t xml:space="preserve">TC/SE – Cause / effect</t>
  </si>
  <si>
    <t xml:space="preserve">BDH</t>
  </si>
  <si>
    <t xml:space="preserve">SAMPLE-10</t>
  </si>
  <si>
    <t xml:space="preserve">TC/SE – Secondary meaning</t>
  </si>
  <si>
    <t xml:space="preserve">AD</t>
  </si>
  <si>
    <t xml:space="preserve">CD</t>
  </si>
  <si>
    <t xml:space="preserve">Rushed</t>
  </si>
  <si>
    <t xml:space="preserve">(sample) Check that BOTH words give sentences with the same meaning before moving on.</t>
  </si>
  <si>
    <t xml:space="preserve">SAMPLE-11</t>
  </si>
  <si>
    <t xml:space="preserve">RC – Main idea / Primary purpose</t>
  </si>
  <si>
    <t xml:space="preserve">SAMPLE-12</t>
  </si>
  <si>
    <t xml:space="preserve">TC/SE – Same-direction signal</t>
  </si>
  <si>
    <t xml:space="preserve">E</t>
  </si>
  <si>
    <t xml:space="preserve">Quant Error Log</t>
  </si>
  <si>
    <t xml:space="preserve">Topic</t>
  </si>
  <si>
    <t xml:space="preserve">QC</t>
  </si>
  <si>
    <t xml:space="preserve">Arithmetic – Exponents &amp; roots</t>
  </si>
  <si>
    <t xml:space="preserve">PS</t>
  </si>
  <si>
    <t xml:space="preserve">Algebra – Inequalities</t>
  </si>
  <si>
    <t xml:space="preserve">Content gap</t>
  </si>
  <si>
    <t xml:space="preserve">(sample) When multiplying an inequality by a variable, split into positive and negative cases.</t>
  </si>
  <si>
    <t xml:space="preserve">NE</t>
  </si>
  <si>
    <t xml:space="preserve">Word Problems – Rate / work / distance</t>
  </si>
  <si>
    <t xml:space="preserve">12.5</t>
  </si>
  <si>
    <t xml:space="preserve">MAC</t>
  </si>
  <si>
    <t xml:space="preserve">Arithmetic – Integers &amp; divisibility</t>
  </si>
  <si>
    <t xml:space="preserve">ACD</t>
  </si>
  <si>
    <t xml:space="preserve">ACDE</t>
  </si>
  <si>
    <t xml:space="preserve">(sample) Test negative numbers and zero before ruling an option out.</t>
  </si>
  <si>
    <t xml:space="preserve">DI</t>
  </si>
  <si>
    <t xml:space="preserve">Data Analysis – Data interpretation (graphs/tables)</t>
  </si>
  <si>
    <t xml:space="preserve">Geometry – Triangles</t>
  </si>
  <si>
    <t xml:space="preserve">(sample) Figures are not drawn to scale: test an extreme shape before choosing.</t>
  </si>
  <si>
    <t xml:space="preserve">Data Analysis – Probability</t>
  </si>
  <si>
    <t xml:space="preserve">Pure guess</t>
  </si>
  <si>
    <t xml:space="preserve">(sample) Right by luck: redo with the complement method.</t>
  </si>
  <si>
    <t xml:space="preserve">Algebra – Functions</t>
  </si>
  <si>
    <t xml:space="preserve">Data Analysis – Counting</t>
  </si>
  <si>
    <t xml:space="preserve">Too slow / got stuck</t>
  </si>
  <si>
    <t xml:space="preserve">(sample) Decide early: slot method vs. complement. Skip and return after 2.5 minutes.</t>
  </si>
  <si>
    <t xml:space="preserve">Arithmetic – Percents</t>
  </si>
  <si>
    <t xml:space="preserve">3/4</t>
  </si>
  <si>
    <t xml:space="preserve">Data Analysis – Statistics (mean, median, SD)</t>
  </si>
  <si>
    <t xml:space="preserve">Geometry – Circles</t>
  </si>
  <si>
    <t xml:space="preserve">Verbal Stats</t>
  </si>
  <si>
    <t xml:space="preserve">Everything here is automatic. Accuracy = % right. Ability = % right weighted by difficulty, so hard questions count more. Shaky = wrong answers plus right answers marked 50-50 or Guess.</t>
  </si>
  <si>
    <t xml:space="preserve">Grey italic numbers = fewer attempts than the minimum set on Lists (default 5): treat as a hint, not a result.</t>
  </si>
  <si>
    <t xml:space="preserve">helper (ranking)</t>
  </si>
  <si>
    <t xml:space="preserve">Ability %
(difficulty-weighted)</t>
  </si>
  <si>
    <t xml:space="preserve">Avg Difficulty</t>
  </si>
  <si>
    <t xml:space="preserve">Avg Time Correct (s)</t>
  </si>
  <si>
    <t xml:space="preserve">Avg Time Wrong (s)</t>
  </si>
  <si>
    <t xml:space="preserve">Target (s)</t>
  </si>
  <si>
    <t xml:space="preserve">Shaky
(wrong + unsure)</t>
  </si>
  <si>
    <t xml:space="preserve">Last 7 Days Accuracy %</t>
  </si>
  <si>
    <t xml:space="preserve">Priority key</t>
  </si>
  <si>
    <t xml:space="preserve">TOTAL</t>
  </si>
  <si>
    <t xml:space="preserve">Section</t>
  </si>
  <si>
    <t xml:space="preserve">TC/SE</t>
  </si>
  <si>
    <t xml:space="preserve">—</t>
  </si>
  <si>
    <t xml:space="preserve">RC</t>
  </si>
  <si>
    <t xml:space="preserve">CR</t>
  </si>
  <si>
    <t xml:space="preserve">On wrong answers</t>
  </si>
  <si>
    <t xml:space="preserve">On unsure-correct answers</t>
  </si>
  <si>
    <t xml:space="preserve">Total tagged</t>
  </si>
  <si>
    <t xml:space="preserve">% of tagged</t>
  </si>
  <si>
    <t xml:space="preserve">Quant Stats</t>
  </si>
  <si>
    <t xml:space="preserve">Area</t>
  </si>
  <si>
    <t xml:space="preserve">Arithmetic</t>
  </si>
  <si>
    <t xml:space="preserve">Algebra</t>
  </si>
  <si>
    <t xml:space="preserve">Geometry</t>
  </si>
  <si>
    <t xml:space="preserve">Word Problems</t>
  </si>
  <si>
    <t xml:space="preserve">Data Analysis</t>
  </si>
  <si>
    <t xml:space="preserve">One row per full practice test, oldest first (Change vs Previous compares with the row above). White = you type; blue = automatic. Rows marked SAMPLE are examples: delete them.</t>
  </si>
  <si>
    <t xml:space="preserve">Test Name</t>
  </si>
  <si>
    <t xml:space="preserve">Verbal (130–170)</t>
  </si>
  <si>
    <t xml:space="preserve">Quant (130–170)</t>
  </si>
  <si>
    <t xml:space="preserve">AWA (0–6)</t>
  </si>
  <si>
    <t xml:space="preserve">Verbal S2 Routing</t>
  </si>
  <si>
    <t xml:space="preserve">Quant S2 Routing</t>
  </si>
  <si>
    <t xml:space="preserve">Change vs Previous</t>
  </si>
  <si>
    <t xml:space="preserve">Days Before Test Date</t>
  </si>
  <si>
    <t xml:space="preserve">Notes</t>
  </si>
  <si>
    <t xml:space="preserve">SAMPLE PowerPrep 1</t>
  </si>
  <si>
    <t xml:space="preserve">Harder</t>
  </si>
  <si>
    <t xml:space="preserve">(sample) Ran short on time in Verbal S2</t>
  </si>
  <si>
    <t xml:space="preserve">SAMPLE MP Test 3</t>
  </si>
  <si>
    <t xml:space="preserve">SAMPLE PowerPrep 2</t>
  </si>
  <si>
    <t xml:space="preserve">(sample) Paced Quant by checkpoints</t>
  </si>
  <si>
    <t xml:space="preserve">Hours per day. Set your start Monday and weekly target in the yellow cells; everything else fills itself.</t>
  </si>
  <si>
    <t xml:space="preserve">Week 1 starts (Monday):</t>
  </si>
  <si>
    <t xml:space="preserve">Weekly target (hours):</t>
  </si>
  <si>
    <t xml:space="preserve">Week</t>
  </si>
  <si>
    <t xml:space="preserve">Week Of</t>
  </si>
  <si>
    <t xml:space="preserve">Mon</t>
  </si>
  <si>
    <t xml:space="preserve">Tue</t>
  </si>
  <si>
    <t xml:space="preserve">Wed</t>
  </si>
  <si>
    <t xml:space="preserve">Thu</t>
  </si>
  <si>
    <t xml:space="preserve">Fri</t>
  </si>
  <si>
    <t xml:space="preserve">Sat</t>
  </si>
  <si>
    <t xml:space="preserve">Sun</t>
  </si>
  <si>
    <t xml:space="preserve">Total (h)</t>
  </si>
  <si>
    <t xml:space="preserve">vs Target</t>
  </si>
  <si>
    <t xml:space="preserve">Cumulative (h)</t>
  </si>
  <si>
    <t xml:space="preserve">Comments</t>
  </si>
  <si>
    <t xml:space="preserve">(sample) delete these hours</t>
  </si>
  <si>
    <t xml:space="preserve">(sample)</t>
  </si>
  <si>
    <t xml:space="preserve">Lists &amp; Targets</t>
  </si>
  <si>
    <t xml:space="preserve">Dropdown sources for every tab. To add an item, INSERT a row inside a list (not below it) so the dropdowns pick it up. To see a new item in Stats, also copy a row inside the matching Stats table and point its first cell at the new item.</t>
  </si>
  <si>
    <t xml:space="preserve">Verbal Format</t>
  </si>
  <si>
    <t xml:space="preserve">Typical # per test</t>
  </si>
  <si>
    <t xml:space="preserve">Verbal Skill</t>
  </si>
  <si>
    <t xml:space="preserve">Quant Format</t>
  </si>
  <si>
    <t xml:space="preserve">Quant Topic</t>
  </si>
  <si>
    <t xml:space="preserve">Meaning</t>
  </si>
  <si>
    <t xml:space="preserve">Retry Result</t>
  </si>
  <si>
    <t xml:space="preserve">Mock Source</t>
  </si>
  <si>
    <t xml:space="preserve">Section 2 Routing</t>
  </si>
  <si>
    <t xml:space="preserve">Setting</t>
  </si>
  <si>
    <t xml:space="preserve">Value</t>
  </si>
  <si>
    <t xml:space="preserve">Didn't know the rule, concept or method</t>
  </si>
  <si>
    <t xml:space="preserve">Retry 1 due after (days)</t>
  </si>
  <si>
    <t xml:space="preserve">Arithmetic – Primes, factors &amp; remainders</t>
  </si>
  <si>
    <t xml:space="preserve">ETS Official Verbal / Quant Practice</t>
  </si>
  <si>
    <t xml:space="preserve">Answered a different question than the one asked</t>
  </si>
  <si>
    <t xml:space="preserve">ETS Official Guide test</t>
  </si>
  <si>
    <t xml:space="preserve">Easier</t>
  </si>
  <si>
    <t xml:space="preserve">Retry 2 due after (days)</t>
  </si>
  <si>
    <t xml:space="preserve">Arithmetic – Fractions &amp; decimals</t>
  </si>
  <si>
    <t xml:space="preserve">Calculation slip</t>
  </si>
  <si>
    <t xml:space="preserve">Right method, arithmetic or algebra error</t>
  </si>
  <si>
    <t xml:space="preserve">Not shown</t>
  </si>
  <si>
    <t xml:space="preserve">Min. attempts before % is trusted</t>
  </si>
  <si>
    <t xml:space="preserve">Picked the tempting wrong choice</t>
  </si>
  <si>
    <t xml:space="preserve">Kaplan</t>
  </si>
  <si>
    <t xml:space="preserve">Didn't know one or more key words</t>
  </si>
  <si>
    <t xml:space="preserve">Princeton Review</t>
  </si>
  <si>
    <t xml:space="preserve">Retry 2 should be later than Retry 1. Short on time before</t>
  </si>
  <si>
    <t xml:space="preserve">Arithmetic – Ratios &amp; proportions</t>
  </si>
  <si>
    <t xml:space="preserve">Magoosh</t>
  </si>
  <si>
    <t xml:space="preserve">Went beyond what the text or data supports</t>
  </si>
  <si>
    <t xml:space="preserve">the test? Try 3 and 10 days.</t>
  </si>
  <si>
    <t xml:space="preserve">Quant check: targets x mix (minutes)</t>
  </si>
  <si>
    <t xml:space="preserve">Arithmetic – Absolute value</t>
  </si>
  <si>
    <t xml:space="preserve">Over time or stuck before answering</t>
  </si>
  <si>
    <t xml:space="preserve">Real Quant time (minutes, 27 questions)</t>
  </si>
  <si>
    <t xml:space="preserve">Arithmetic – Sequences &amp; series</t>
  </si>
  <si>
    <t xml:space="preserve">Moved too fast and skipped a check</t>
  </si>
  <si>
    <t xml:space="preserve">Other</t>
  </si>
  <si>
    <t xml:space="preserve">Targets and mixes are editable (yellow). The check row should land close to the real time.</t>
  </si>
  <si>
    <t xml:space="preserve">Algebra – Linear equations &amp; systems</t>
  </si>
  <si>
    <t xml:space="preserve">GregMat</t>
  </si>
  <si>
    <t xml:space="preserve">No real basis for the choice</t>
  </si>
  <si>
    <t xml:space="preserve">Mix assumed: about half of Verbal is passage-based (RC + CR), about a third of Quant is QC.</t>
  </si>
  <si>
    <t xml:space="preserve">Verbal check: targets x mix (minutes)</t>
  </si>
  <si>
    <t xml:space="preserve">Algebra – Quadratics &amp; polynomials</t>
  </si>
  <si>
    <t xml:space="preserve">Anything else - explain in the Lesson column</t>
  </si>
  <si>
    <t xml:space="preserve">RC and CR: split the passage-reading time evenly across that passage's questions</t>
  </si>
  <si>
    <t xml:space="preserve">Real Verbal time (minutes, 27 questions)</t>
  </si>
  <si>
    <t xml:space="preserve">RC – Structure / Organization</t>
  </si>
  <si>
    <t xml:space="preserve">Algebra – Algebraic expressions</t>
  </si>
  <si>
    <t xml:space="preserve">(e.g. 2 min reading, 3 questions: add 40 s to each question's time).</t>
  </si>
  <si>
    <t xml:space="preserve">RC – Author's attitude / Tone</t>
  </si>
  <si>
    <t xml:space="preserve">RC – Vocabulary in context</t>
  </si>
  <si>
    <t xml:space="preserve">RC – Application / Analogy</t>
  </si>
  <si>
    <t xml:space="preserve">Algebra – Coordinate geometry</t>
  </si>
  <si>
    <t xml:space="preserve">RC – Select in passage</t>
  </si>
  <si>
    <t xml:space="preserve">Geometry – Lines &amp; angles</t>
  </si>
  <si>
    <t xml:space="preserve">CR – Strengthen</t>
  </si>
  <si>
    <t xml:space="preserve">Geometry – Quadrilaterals &amp; polygons</t>
  </si>
  <si>
    <t xml:space="preserve">CR – Evaluate</t>
  </si>
  <si>
    <t xml:space="preserve">Geometry – 3D figures</t>
  </si>
  <si>
    <t xml:space="preserve">CR – Paradox / Explain</t>
  </si>
  <si>
    <t xml:space="preserve">CR – Boldface / Role</t>
  </si>
  <si>
    <t xml:space="preserve">Word Problems – Mixtures</t>
  </si>
  <si>
    <t xml:space="preserve">CR – Conclusion / Inference</t>
  </si>
  <si>
    <t xml:space="preserve">Word Problems – Interest &amp; growth</t>
  </si>
  <si>
    <t xml:space="preserve">CR – Flaw</t>
  </si>
  <si>
    <t xml:space="preserve">Word Problems – Sets / Venn</t>
  </si>
  <si>
    <t xml:space="preserve">Word Problems – Other</t>
  </si>
  <si>
    <t xml:space="preserve">Data Analysis – Distributions &amp; normal curve</t>
  </si>
</sst>
</file>

<file path=xl/styles.xml><?xml version="1.0" encoding="utf-8"?>
<styleSheet xmlns="http://schemas.openxmlformats.org/spreadsheetml/2006/main">
  <numFmts count="10">
    <numFmt numFmtId="164" formatCode="General"/>
    <numFmt numFmtId="165" formatCode="dd\-mmm\-yy"/>
    <numFmt numFmtId="166" formatCode="0"/>
    <numFmt numFmtId="167" formatCode="0%"/>
    <numFmt numFmtId="168" formatCode="0.0"/>
    <numFmt numFmtId="169" formatCode="\+0;\-0;0"/>
    <numFmt numFmtId="170" formatCode="General"/>
    <numFmt numFmtId="171" formatCode="@"/>
    <numFmt numFmtId="172" formatCode="0.000"/>
    <numFmt numFmtId="173" formatCode="\+0.0;\-0.0;0.0"/>
  </numFmts>
  <fonts count="23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1F3A5F"/>
      <name val="Arial"/>
      <family val="0"/>
      <charset val="1"/>
    </font>
    <font>
      <i val="true"/>
      <sz val="10"/>
      <color rgb="FF595959"/>
      <name val="Arial"/>
      <family val="0"/>
      <charset val="1"/>
    </font>
    <font>
      <b val="true"/>
      <sz val="11"/>
      <color rgb="FF2E7D7A"/>
      <name val="Arial"/>
      <family val="0"/>
      <charset val="1"/>
    </font>
    <font>
      <b val="true"/>
      <sz val="10"/>
      <name val="Arial"/>
      <family val="0"/>
      <charset val="1"/>
    </font>
    <font>
      <sz val="11"/>
      <color theme="1"/>
      <name val="Calibri"/>
      <family val="2"/>
      <charset val="1"/>
    </font>
    <font>
      <i val="true"/>
      <sz val="9"/>
      <color rgb="FF595959"/>
      <name val="Arial"/>
      <family val="0"/>
      <charset val="1"/>
    </font>
    <font>
      <b val="true"/>
      <sz val="10"/>
      <color rgb="FF0000FF"/>
      <name val="Arial"/>
      <family val="0"/>
      <charset val="1"/>
    </font>
    <font>
      <b val="true"/>
      <sz val="14"/>
      <color rgb="FF1F3A5F"/>
      <name val="Arial"/>
      <family val="0"/>
      <charset val="1"/>
    </font>
    <font>
      <i val="true"/>
      <sz val="9"/>
      <color rgb="FF80808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sz val="10"/>
      <name val="Arial"/>
      <family val="2"/>
    </font>
    <font>
      <i val="true"/>
      <sz val="8"/>
      <color rgb="FF808080"/>
      <name val="Arial"/>
      <family val="0"/>
      <charset val="1"/>
    </font>
    <font>
      <sz val="8"/>
      <color rgb="FFA6A6A6"/>
      <name val="Arial"/>
      <family val="0"/>
      <charset val="1"/>
    </font>
    <font>
      <b val="true"/>
      <sz val="10"/>
      <color rgb="FF000000"/>
      <name val="Calibri"/>
      <family val="2"/>
    </font>
    <font>
      <sz val="10"/>
      <color rgb="FF0000FF"/>
      <name val="Arial"/>
      <family val="0"/>
      <charset val="1"/>
    </font>
    <font>
      <b val="true"/>
      <sz val="9"/>
      <name val="Arial"/>
      <family val="0"/>
      <charset val="1"/>
    </font>
    <font>
      <sz val="9"/>
      <name val="Arial"/>
      <family val="0"/>
      <charset val="1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7F7F7"/>
      </patternFill>
    </fill>
    <fill>
      <patternFill patternType="solid">
        <fgColor rgb="FFEAF1F8"/>
        <bgColor rgb="FFF2F2F2"/>
      </patternFill>
    </fill>
    <fill>
      <patternFill patternType="solid">
        <fgColor rgb="FFFFF4CC"/>
        <bgColor rgb="FFFFF9E0"/>
      </patternFill>
    </fill>
    <fill>
      <patternFill patternType="solid">
        <fgColor rgb="FFFFF9E0"/>
        <bgColor rgb="FFFFF4CC"/>
      </patternFill>
    </fill>
    <fill>
      <patternFill patternType="solid">
        <fgColor rgb="FF1F3A5F"/>
        <bgColor rgb="FF1E5631"/>
      </patternFill>
    </fill>
    <fill>
      <patternFill patternType="solid">
        <fgColor rgb="FF2E7D7A"/>
        <bgColor rgb="FF008080"/>
      </patternFill>
    </fill>
    <fill>
      <patternFill patternType="solid">
        <fgColor rgb="FFF2F2F2"/>
        <bgColor rgb="FFEAF1F8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BFC9D4"/>
      </left>
      <right style="thin">
        <color rgb="FFBFC9D4"/>
      </right>
      <top style="thin">
        <color rgb="FFBFC9D4"/>
      </top>
      <bottom style="thin">
        <color rgb="FFBFC9D4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0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6" fontId="11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7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8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8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8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0" fontId="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1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8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0" fontId="7" fillId="8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7" fillId="8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7" fillId="8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7" fillId="8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18" fillId="8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3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0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7">
    <dxf>
      <font>
        <b val="1"/>
        <color rgb="FF990000"/>
      </font>
      <fill>
        <patternFill>
          <bgColor rgb="FFF4CCCC"/>
        </patternFill>
      </fill>
    </dxf>
    <dxf>
      <fill>
        <patternFill>
          <bgColor rgb="FFD9EAD3"/>
        </patternFill>
      </fill>
    </dxf>
    <dxf>
      <fill>
        <patternFill patternType="solid">
          <fgColor rgb="FF1F3A5F"/>
          <bgColor rgb="FF000000"/>
        </patternFill>
      </fill>
    </dxf>
    <dxf>
      <fill>
        <patternFill patternType="solid">
          <fgColor rgb="FFEAF1F8"/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FFFFFF"/>
          <bgColor rgb="FF000000"/>
        </patternFill>
      </fill>
    </dxf>
    <dxf>
      <fill>
        <patternFill patternType="solid">
          <fgColor rgb="FFFFF9E0"/>
          <bgColor rgb="FF000000"/>
        </patternFill>
      </fill>
    </dxf>
    <dxf>
      <fill>
        <patternFill patternType="solid">
          <fgColor rgb="FFD9EAD3"/>
          <bgColor rgb="FF000000"/>
        </patternFill>
      </fill>
    </dxf>
    <dxf>
      <fill>
        <patternFill patternType="solid">
          <fgColor rgb="FFF4CCCC"/>
          <bgColor rgb="FF000000"/>
        </patternFill>
      </fill>
    </dxf>
    <dxf>
      <fill>
        <patternFill patternType="solid">
          <fgColor rgb="FF1E5631"/>
          <bgColor rgb="FF000000"/>
        </patternFill>
      </fill>
    </dxf>
    <dxf>
      <fill>
        <patternFill patternType="solid">
          <fgColor rgb="FF990000"/>
          <bgColor rgb="FF000000"/>
        </patternFill>
      </fill>
    </dxf>
    <dxf>
      <fill>
        <patternFill patternType="solid">
          <fgColor rgb="FFFCE5CD"/>
          <bgColor rgb="FF000000"/>
        </patternFill>
      </fill>
    </dxf>
    <dxf>
      <font>
        <b val="1"/>
        <color rgb="FF1E5631"/>
      </font>
      <fill>
        <patternFill>
          <bgColor rgb="FFD9EAD3"/>
        </patternFill>
      </fill>
    </dxf>
    <dxf>
      <fill>
        <patternFill>
          <bgColor rgb="FFFCE5CD"/>
        </patternFill>
      </fill>
    </dxf>
    <dxf>
      <fill>
        <patternFill>
          <bgColor rgb="FFFFF9E0"/>
        </patternFill>
      </fill>
    </dxf>
    <dxf>
      <font>
        <i val="1"/>
        <color rgb="FFA6A6A6"/>
      </font>
      <fill>
        <patternFill>
          <bgColor rgb="FFF7F7F7"/>
        </patternFill>
      </fill>
    </dxf>
    <dxf>
      <fill>
        <patternFill>
          <bgColor rgb="FFF4CCCC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90000"/>
      <rgbColor rgb="FF008000"/>
      <rgbColor rgb="FF000080"/>
      <rgbColor rgb="FF808000"/>
      <rgbColor rgb="FF800080"/>
      <rgbColor rgb="FF4F81BD"/>
      <rgbColor rgb="FFBFC9D4"/>
      <rgbColor rgb="FF808080"/>
      <rgbColor rgb="FFA6A6A6"/>
      <rgbColor rgb="FFBE4B48"/>
      <rgbColor rgb="FFFFF9E0"/>
      <rgbColor rgb="FFEAF1F8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2F2F2"/>
      <rgbColor rgb="FFD9EAD3"/>
      <rgbColor rgb="FFFFF4CC"/>
      <rgbColor rgb="FFF7F7F7"/>
      <rgbColor rgb="FFFCE5CD"/>
      <rgbColor rgb="FFCC99FF"/>
      <rgbColor rgb="FFF4CCCC"/>
      <rgbColor rgb="FF4A7EBB"/>
      <rgbColor rgb="FF33CCCC"/>
      <rgbColor rgb="FF9BBB59"/>
      <rgbColor rgb="FFFFCC00"/>
      <rgbColor rgb="FFFF9900"/>
      <rgbColor rgb="FFFF6600"/>
      <rgbColor rgb="FF5B7FA6"/>
      <rgbColor rgb="FF878787"/>
      <rgbColor rgb="FF1F3A5F"/>
      <rgbColor rgb="FF2E7D7A"/>
      <rgbColor rgb="FF003300"/>
      <rgbColor rgb="FF333300"/>
      <rgbColor rgb="FF993300"/>
      <rgbColor rgb="FFC0504D"/>
      <rgbColor rgb="FF595959"/>
      <rgbColor rgb="FF1E5631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Where the Points Go: Mistake Types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bar"/>
        <c:grouping val="stacked"/>
        <c:varyColors val="0"/>
        <c:ser>
          <c:idx val="0"/>
          <c:order val="0"/>
          <c:tx>
            <c:strRef>
              <c:f>Dashboard!H20</c:f>
              <c:strCache>
                <c:ptCount val="1"/>
                <c:pt idx="0">
                  <c:v>Verbal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Dashboard!$G$21:$G$30</c:f>
              <c:strCache>
                <c:ptCount val="10"/>
                <c:pt idx="0">
                  <c:v>Content gap</c:v>
                </c:pt>
                <c:pt idx="1">
                  <c:v>Misread question / passage</c:v>
                </c:pt>
                <c:pt idx="2">
                  <c:v>Calculation slip</c:v>
                </c:pt>
                <c:pt idx="3">
                  <c:v>Fell for trap answer</c:v>
                </c:pt>
                <c:pt idx="4">
                  <c:v>Vocabulary unknown</c:v>
                </c:pt>
                <c:pt idx="5">
                  <c:v>Out of scope / over-inference</c:v>
                </c:pt>
                <c:pt idx="6">
                  <c:v>Too slow / got stuck</c:v>
                </c:pt>
                <c:pt idx="7">
                  <c:v>Rushed</c:v>
                </c:pt>
                <c:pt idx="8">
                  <c:v>Pure guess</c:v>
                </c:pt>
                <c:pt idx="9">
                  <c:v>Other</c:v>
                </c:pt>
              </c:strCache>
            </c:strRef>
          </c:cat>
          <c:val>
            <c:numRef>
              <c:f>Dashboard!$H$21:$H$30</c:f>
              <c:numCache>
                <c:formatCode>General</c:formatCode>
                <c:ptCount val="10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2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ser>
          <c:idx val="1"/>
          <c:order val="1"/>
          <c:tx>
            <c:strRef>
              <c:f>Dashboard!I20</c:f>
              <c:strCache>
                <c:ptCount val="1"/>
                <c:pt idx="0">
                  <c:v>Quant</c:v>
                </c:pt>
              </c:strCache>
            </c:strRef>
          </c:tx>
          <c:spPr>
            <a:solidFill>
              <a:srgbClr val="c0504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Dashboard!$G$21:$G$30</c:f>
              <c:strCache>
                <c:ptCount val="10"/>
                <c:pt idx="0">
                  <c:v>Content gap</c:v>
                </c:pt>
                <c:pt idx="1">
                  <c:v>Misread question / passage</c:v>
                </c:pt>
                <c:pt idx="2">
                  <c:v>Calculation slip</c:v>
                </c:pt>
                <c:pt idx="3">
                  <c:v>Fell for trap answer</c:v>
                </c:pt>
                <c:pt idx="4">
                  <c:v>Vocabulary unknown</c:v>
                </c:pt>
                <c:pt idx="5">
                  <c:v>Out of scope / over-inference</c:v>
                </c:pt>
                <c:pt idx="6">
                  <c:v>Too slow / got stuck</c:v>
                </c:pt>
                <c:pt idx="7">
                  <c:v>Rushed</c:v>
                </c:pt>
                <c:pt idx="8">
                  <c:v>Pure guess</c:v>
                </c:pt>
                <c:pt idx="9">
                  <c:v>Other</c:v>
                </c:pt>
              </c:strCache>
            </c:strRef>
          </c:cat>
          <c:val>
            <c:numRef>
              <c:f>Dashboard!$I$21:$I$30</c:f>
              <c:numCache>
                <c:formatCode>General</c:formatCode>
                <c:ptCount val="10"/>
                <c:pt idx="0">
                  <c:v>2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1</c:v>
                </c:pt>
                <c:pt idx="9">
                  <c:v>0</c:v>
                </c:pt>
              </c:numCache>
            </c:numRef>
          </c:val>
        </c:ser>
        <c:gapWidth val="150"/>
        <c:overlap val="100"/>
        <c:axId val="35430800"/>
        <c:axId val="71125959"/>
      </c:barChart>
      <c:catAx>
        <c:axId val="354308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71125959"/>
        <c:crosses val="autoZero"/>
        <c:auto val="1"/>
        <c:lblAlgn val="ctr"/>
        <c:lblOffset val="100"/>
        <c:noMultiLvlLbl val="0"/>
      </c:catAx>
      <c:valAx>
        <c:axId val="71125959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35430800"/>
        <c:crosses val="autoZero"/>
        <c:crossBetween val="between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Mock Section Scores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ineChart>
        <c:grouping val="standard"/>
        <c:varyColors val="0"/>
        <c:ser>
          <c:idx val="0"/>
          <c:order val="0"/>
          <c:tx>
            <c:strRef>
              <c:f>Mocks!E4</c:f>
              <c:strCache>
                <c:ptCount val="1"/>
                <c:pt idx="0">
                  <c:v>Verbal (130–170)</c:v>
                </c:pt>
              </c:strCache>
            </c:strRef>
          </c:tx>
          <c:spPr>
            <a:solidFill>
              <a:srgbClr val="4a7ebb"/>
            </a:solidFill>
            <a:ln w="28440">
              <a:solidFill>
                <a:srgbClr val="4a7ebb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Mocks!$A$5:$A$34</c:f>
              <c:strCache>
                <c:ptCount val="3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</c:strCache>
            </c:strRef>
          </c:cat>
          <c:val>
            <c:numRef>
              <c:f>Mocks!$E$5:$E$34</c:f>
              <c:numCache>
                <c:formatCode>General</c:formatCode>
                <c:ptCount val="30"/>
                <c:pt idx="0">
                  <c:v>152</c:v>
                </c:pt>
                <c:pt idx="1">
                  <c:v>155</c:v>
                </c:pt>
                <c:pt idx="2">
                  <c:v>157</c:v>
                </c:pt>
              </c:numCache>
            </c:numRef>
          </c:val>
          <c:smooth val="1"/>
        </c:ser>
        <c:ser>
          <c:idx val="1"/>
          <c:order val="1"/>
          <c:tx>
            <c:strRef>
              <c:f>Mocks!F4</c:f>
              <c:strCache>
                <c:ptCount val="1"/>
                <c:pt idx="0">
                  <c:v>Quant (130–170)</c:v>
                </c:pt>
              </c:strCache>
            </c:strRef>
          </c:tx>
          <c:spPr>
            <a:solidFill>
              <a:srgbClr val="be4b48"/>
            </a:solidFill>
            <a:ln w="28440">
              <a:solidFill>
                <a:srgbClr val="be4b48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Mocks!$A$5:$A$34</c:f>
              <c:strCache>
                <c:ptCount val="3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</c:strCache>
            </c:strRef>
          </c:cat>
          <c:val>
            <c:numRef>
              <c:f>Mocks!$F$5:$F$34</c:f>
              <c:numCache>
                <c:formatCode>General</c:formatCode>
                <c:ptCount val="30"/>
                <c:pt idx="0">
                  <c:v>158</c:v>
                </c:pt>
                <c:pt idx="1">
                  <c:v>160</c:v>
                </c:pt>
                <c:pt idx="2">
                  <c:v>163</c:v>
                </c:pt>
              </c:numCache>
            </c:numRef>
          </c:val>
          <c:smooth val="1"/>
        </c:ser>
        <c:hiLowLines>
          <c:spPr>
            <a:ln w="0">
              <a:noFill/>
            </a:ln>
          </c:spPr>
        </c:hiLowLines>
        <c:marker val="0"/>
        <c:axId val="78279899"/>
        <c:axId val="74284923"/>
      </c:lineChart>
      <c:catAx>
        <c:axId val="782798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74284923"/>
        <c:crosses val="autoZero"/>
        <c:auto val="1"/>
        <c:lblAlgn val="ctr"/>
        <c:lblOffset val="100"/>
        <c:noMultiLvlLbl val="0"/>
      </c:catAx>
      <c:valAx>
        <c:axId val="74284923"/>
        <c:scaling>
          <c:orientation val="minMax"/>
          <c:max val="170"/>
          <c:min val="130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78279899"/>
        <c:crosses val="autoZero"/>
        <c:crossBetween val="between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Accuracy vs Ability by Format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col"/>
        <c:grouping val="clustered"/>
        <c:varyColors val="0"/>
        <c:ser>
          <c:idx val="0"/>
          <c:order val="0"/>
          <c:tx>
            <c:strRef>
              <c:f>'Verbal Stats'!D4</c:f>
              <c:strCache>
                <c:ptCount val="1"/>
                <c:pt idx="0">
                  <c:v>Accuracy %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'Verbal Stats'!$A$5:$A$12</c:f>
              <c:strCache>
                <c:ptCount val="8"/>
                <c:pt idx="0">
                  <c:v>TC – 1 Blank</c:v>
                </c:pt>
                <c:pt idx="1">
                  <c:v>TC – 2 Blank</c:v>
                </c:pt>
                <c:pt idx="2">
                  <c:v>TC – 3 Blank</c:v>
                </c:pt>
                <c:pt idx="3">
                  <c:v>SE</c:v>
                </c:pt>
                <c:pt idx="4">
                  <c:v>RC – Single Answer</c:v>
                </c:pt>
                <c:pt idx="5">
                  <c:v>RC – Select All</c:v>
                </c:pt>
                <c:pt idx="6">
                  <c:v>RC – Select in Passage</c:v>
                </c:pt>
                <c:pt idx="7">
                  <c:v>CR (Argument)</c:v>
                </c:pt>
              </c:strCache>
            </c:strRef>
          </c:cat>
          <c:val>
            <c:numRef>
              <c:f>'Verbal Stats'!$D$5:$D$12</c:f>
              <c:numCache>
                <c:formatCode>0%</c:formatCode>
                <c:ptCount val="8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0.5</c:v>
                </c:pt>
                <c:pt idx="4">
                  <c:v>0.5</c:v>
                </c:pt>
                <c:pt idx="5">
                  <c:v>1</c:v>
                </c:pt>
                <c:pt idx="6">
                  <c:v>0</c:v>
                </c:pt>
                <c:pt idx="7">
                  <c:v>0.5</c:v>
                </c:pt>
              </c:numCache>
            </c:numRef>
          </c:val>
        </c:ser>
        <c:ser>
          <c:idx val="1"/>
          <c:order val="1"/>
          <c:tx>
            <c:strRef>
              <c:f>'Verbal Stats'!E4</c:f>
              <c:strCache>
                <c:ptCount val="1"/>
                <c:pt idx="0">
                  <c:v>Ability %
(difficulty-weighted)</c:v>
                </c:pt>
              </c:strCache>
            </c:strRef>
          </c:tx>
          <c:spPr>
            <a:solidFill>
              <a:srgbClr val="c0504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'Verbal Stats'!$A$5:$A$12</c:f>
              <c:strCache>
                <c:ptCount val="8"/>
                <c:pt idx="0">
                  <c:v>TC – 1 Blank</c:v>
                </c:pt>
                <c:pt idx="1">
                  <c:v>TC – 2 Blank</c:v>
                </c:pt>
                <c:pt idx="2">
                  <c:v>TC – 3 Blank</c:v>
                </c:pt>
                <c:pt idx="3">
                  <c:v>SE</c:v>
                </c:pt>
                <c:pt idx="4">
                  <c:v>RC – Single Answer</c:v>
                </c:pt>
                <c:pt idx="5">
                  <c:v>RC – Select All</c:v>
                </c:pt>
                <c:pt idx="6">
                  <c:v>RC – Select in Passage</c:v>
                </c:pt>
                <c:pt idx="7">
                  <c:v>CR (Argument)</c:v>
                </c:pt>
              </c:strCache>
            </c:strRef>
          </c:cat>
          <c:val>
            <c:numRef>
              <c:f>'Verbal Stats'!$E$5:$E$12</c:f>
              <c:numCache>
                <c:formatCode>0%</c:formatCode>
                <c:ptCount val="8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0.466666666666667</c:v>
                </c:pt>
                <c:pt idx="4">
                  <c:v>0.384615384615385</c:v>
                </c:pt>
                <c:pt idx="5">
                  <c:v>1</c:v>
                </c:pt>
                <c:pt idx="6">
                  <c:v>0</c:v>
                </c:pt>
                <c:pt idx="7">
                  <c:v>0.466666666666667</c:v>
                </c:pt>
              </c:numCache>
            </c:numRef>
          </c:val>
        </c:ser>
        <c:gapWidth val="150"/>
        <c:overlap val="0"/>
        <c:axId val="90205048"/>
        <c:axId val="95286655"/>
      </c:barChart>
      <c:catAx>
        <c:axId val="90205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95286655"/>
        <c:crosses val="autoZero"/>
        <c:auto val="1"/>
        <c:lblAlgn val="ctr"/>
        <c:lblOffset val="100"/>
        <c:noMultiLvlLbl val="0"/>
      </c:catAx>
      <c:valAx>
        <c:axId val="95286655"/>
        <c:scaling>
          <c:orientation val="minMax"/>
          <c:max val="1"/>
          <c:min val="0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b="1" sz="1000" spc="-1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 b="1" sz="1000" spc="-1" strike="noStrike">
                    <a:solidFill>
                      <a:srgbClr val="000000"/>
                    </a:solidFill>
                    <a:latin typeface="Calibri"/>
                  </a:rPr>
                  <a:t>%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0%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90205048"/>
        <c:crosses val="autoZero"/>
        <c:crossBetween val="between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Average Time vs Target by Format (seconds)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col"/>
        <c:grouping val="clustered"/>
        <c:varyColors val="0"/>
        <c:ser>
          <c:idx val="0"/>
          <c:order val="0"/>
          <c:tx>
            <c:strRef>
              <c:f>'Verbal Stats'!G4</c:f>
              <c:strCache>
                <c:ptCount val="1"/>
                <c:pt idx="0">
                  <c:v>Avg Time Correct (s)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'Verbal Stats'!$A$5:$A$12</c:f>
              <c:strCache>
                <c:ptCount val="8"/>
                <c:pt idx="0">
                  <c:v>TC – 1 Blank</c:v>
                </c:pt>
                <c:pt idx="1">
                  <c:v>TC – 2 Blank</c:v>
                </c:pt>
                <c:pt idx="2">
                  <c:v>TC – 3 Blank</c:v>
                </c:pt>
                <c:pt idx="3">
                  <c:v>SE</c:v>
                </c:pt>
                <c:pt idx="4">
                  <c:v>RC – Single Answer</c:v>
                </c:pt>
                <c:pt idx="5">
                  <c:v>RC – Select All</c:v>
                </c:pt>
                <c:pt idx="6">
                  <c:v>RC – Select in Passage</c:v>
                </c:pt>
                <c:pt idx="7">
                  <c:v>CR (Argument)</c:v>
                </c:pt>
              </c:strCache>
            </c:strRef>
          </c:cat>
          <c:val>
            <c:numRef>
              <c:f>'Verbal Stats'!$G$5:$G$12</c:f>
              <c:numCache>
                <c:formatCode>0</c:formatCode>
                <c:ptCount val="8"/>
                <c:pt idx="0">
                  <c:v>46</c:v>
                </c:pt>
                <c:pt idx="2">
                  <c:v>110</c:v>
                </c:pt>
                <c:pt idx="3">
                  <c:v>70</c:v>
                </c:pt>
                <c:pt idx="4">
                  <c:v>70</c:v>
                </c:pt>
                <c:pt idx="5">
                  <c:v>80</c:v>
                </c:pt>
                <c:pt idx="7">
                  <c:v>85</c:v>
                </c:pt>
              </c:numCache>
            </c:numRef>
          </c:val>
        </c:ser>
        <c:ser>
          <c:idx val="1"/>
          <c:order val="1"/>
          <c:tx>
            <c:strRef>
              <c:f>'Verbal Stats'!H4</c:f>
              <c:strCache>
                <c:ptCount val="1"/>
                <c:pt idx="0">
                  <c:v>Avg Time Wrong (s)</c:v>
                </c:pt>
              </c:strCache>
            </c:strRef>
          </c:tx>
          <c:spPr>
            <a:solidFill>
              <a:srgbClr val="c0504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'Verbal Stats'!$A$5:$A$12</c:f>
              <c:strCache>
                <c:ptCount val="8"/>
                <c:pt idx="0">
                  <c:v>TC – 1 Blank</c:v>
                </c:pt>
                <c:pt idx="1">
                  <c:v>TC – 2 Blank</c:v>
                </c:pt>
                <c:pt idx="2">
                  <c:v>TC – 3 Blank</c:v>
                </c:pt>
                <c:pt idx="3">
                  <c:v>SE</c:v>
                </c:pt>
                <c:pt idx="4">
                  <c:v>RC – Single Answer</c:v>
                </c:pt>
                <c:pt idx="5">
                  <c:v>RC – Select All</c:v>
                </c:pt>
                <c:pt idx="6">
                  <c:v>RC – Select in Passage</c:v>
                </c:pt>
                <c:pt idx="7">
                  <c:v>CR (Argument)</c:v>
                </c:pt>
              </c:strCache>
            </c:strRef>
          </c:cat>
          <c:val>
            <c:numRef>
              <c:f>'Verbal Stats'!$H$5:$H$12</c:f>
              <c:numCache>
                <c:formatCode>0</c:formatCode>
                <c:ptCount val="8"/>
                <c:pt idx="1">
                  <c:v>118</c:v>
                </c:pt>
                <c:pt idx="3">
                  <c:v>25</c:v>
                </c:pt>
                <c:pt idx="4">
                  <c:v>95</c:v>
                </c:pt>
                <c:pt idx="6">
                  <c:v>140</c:v>
                </c:pt>
                <c:pt idx="7">
                  <c:v>150</c:v>
                </c:pt>
              </c:numCache>
            </c:numRef>
          </c:val>
        </c:ser>
        <c:ser>
          <c:idx val="2"/>
          <c:order val="2"/>
          <c:tx>
            <c:strRef>
              <c:f>'Verbal Stats'!I4</c:f>
              <c:strCache>
                <c:ptCount val="1"/>
                <c:pt idx="0">
                  <c:v>Target (s)</c:v>
                </c:pt>
              </c:strCache>
            </c:strRef>
          </c:tx>
          <c:spPr>
            <a:solidFill>
              <a:srgbClr val="9bbb59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'Verbal Stats'!$A$5:$A$12</c:f>
              <c:strCache>
                <c:ptCount val="8"/>
                <c:pt idx="0">
                  <c:v>TC – 1 Blank</c:v>
                </c:pt>
                <c:pt idx="1">
                  <c:v>TC – 2 Blank</c:v>
                </c:pt>
                <c:pt idx="2">
                  <c:v>TC – 3 Blank</c:v>
                </c:pt>
                <c:pt idx="3">
                  <c:v>SE</c:v>
                </c:pt>
                <c:pt idx="4">
                  <c:v>RC – Single Answer</c:v>
                </c:pt>
                <c:pt idx="5">
                  <c:v>RC – Select All</c:v>
                </c:pt>
                <c:pt idx="6">
                  <c:v>RC – Select in Passage</c:v>
                </c:pt>
                <c:pt idx="7">
                  <c:v>CR (Argument)</c:v>
                </c:pt>
              </c:strCache>
            </c:strRef>
          </c:cat>
          <c:val>
            <c:numRef>
              <c:f>'Verbal Stats'!$I$5:$I$12</c:f>
              <c:numCache>
                <c:formatCode>0</c:formatCode>
                <c:ptCount val="8"/>
                <c:pt idx="0">
                  <c:v>55</c:v>
                </c:pt>
                <c:pt idx="1">
                  <c:v>75</c:v>
                </c:pt>
                <c:pt idx="2">
                  <c:v>95</c:v>
                </c:pt>
                <c:pt idx="3">
                  <c:v>60</c:v>
                </c:pt>
                <c:pt idx="4">
                  <c:v>115</c:v>
                </c:pt>
                <c:pt idx="5">
                  <c:v>130</c:v>
                </c:pt>
                <c:pt idx="6">
                  <c:v>115</c:v>
                </c:pt>
                <c:pt idx="7">
                  <c:v>110</c:v>
                </c:pt>
              </c:numCache>
            </c:numRef>
          </c:val>
        </c:ser>
        <c:gapWidth val="150"/>
        <c:overlap val="0"/>
        <c:axId val="63922893"/>
        <c:axId val="27809926"/>
      </c:barChart>
      <c:catAx>
        <c:axId val="6392289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27809926"/>
        <c:crosses val="autoZero"/>
        <c:auto val="1"/>
        <c:lblAlgn val="ctr"/>
        <c:lblOffset val="100"/>
        <c:noMultiLvlLbl val="0"/>
      </c:catAx>
      <c:valAx>
        <c:axId val="27809926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0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63922893"/>
        <c:crosses val="autoZero"/>
        <c:crossBetween val="between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Accuracy vs Ability by Skill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bar"/>
        <c:grouping val="clustered"/>
        <c:varyColors val="0"/>
        <c:ser>
          <c:idx val="0"/>
          <c:order val="0"/>
          <c:tx>
            <c:strRef>
              <c:f>'Verbal Stats'!D22</c:f>
              <c:strCache>
                <c:ptCount val="1"/>
                <c:pt idx="0">
                  <c:v>Accuracy %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'Verbal Stats'!$A$23:$A$45</c:f>
              <c:strCache>
                <c:ptCount val="23"/>
                <c:pt idx="0">
                  <c:v>TC/SE – Vocabulary (word knowledge)</c:v>
                </c:pt>
                <c:pt idx="1">
                  <c:v>TC/SE – Contrast signal</c:v>
                </c:pt>
                <c:pt idx="2">
                  <c:v>TC/SE – Same-direction signal</c:v>
                </c:pt>
                <c:pt idx="3">
                  <c:v>TC/SE – Cause / effect</c:v>
                </c:pt>
                <c:pt idx="4">
                  <c:v>TC/SE – Multi-blank logic</c:v>
                </c:pt>
                <c:pt idx="5">
                  <c:v>TC/SE – Secondary meaning</c:v>
                </c:pt>
                <c:pt idx="6">
                  <c:v>RC – Main idea / Primary purpose</c:v>
                </c:pt>
                <c:pt idx="7">
                  <c:v>RC – Detail</c:v>
                </c:pt>
                <c:pt idx="8">
                  <c:v>RC – Inference</c:v>
                </c:pt>
                <c:pt idx="9">
                  <c:v>RC – Function / Purpose</c:v>
                </c:pt>
                <c:pt idx="10">
                  <c:v>RC – Structure / Organization</c:v>
                </c:pt>
                <c:pt idx="11">
                  <c:v>RC – Author's attitude / Tone</c:v>
                </c:pt>
                <c:pt idx="12">
                  <c:v>RC – Vocabulary in context</c:v>
                </c:pt>
                <c:pt idx="13">
                  <c:v>RC – Application / Analogy</c:v>
                </c:pt>
                <c:pt idx="14">
                  <c:v>RC – Select in passage</c:v>
                </c:pt>
                <c:pt idx="15">
                  <c:v>CR – Assumption</c:v>
                </c:pt>
                <c:pt idx="16">
                  <c:v>CR – Strengthen</c:v>
                </c:pt>
                <c:pt idx="17">
                  <c:v>CR – Weaken</c:v>
                </c:pt>
                <c:pt idx="18">
                  <c:v>CR – Evaluate</c:v>
                </c:pt>
                <c:pt idx="19">
                  <c:v>CR – Paradox / Explain</c:v>
                </c:pt>
                <c:pt idx="20">
                  <c:v>CR – Boldface / Role</c:v>
                </c:pt>
                <c:pt idx="21">
                  <c:v>CR – Conclusion / Inference</c:v>
                </c:pt>
                <c:pt idx="22">
                  <c:v>CR – Flaw</c:v>
                </c:pt>
              </c:strCache>
            </c:strRef>
          </c:cat>
          <c:val>
            <c:numRef>
              <c:f>'Verbal Stats'!$D$23:$D$45</c:f>
              <c:numCache>
                <c:formatCode>0%</c:formatCode>
                <c:ptCount val="2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5">
                  <c:v>0</c:v>
                </c:pt>
                <c:pt idx="17">
                  <c:v>1</c:v>
                </c:pt>
              </c:numCache>
            </c:numRef>
          </c:val>
        </c:ser>
        <c:ser>
          <c:idx val="1"/>
          <c:order val="1"/>
          <c:tx>
            <c:strRef>
              <c:f>'Verbal Stats'!E22</c:f>
              <c:strCache>
                <c:ptCount val="1"/>
                <c:pt idx="0">
                  <c:v>Ability %
(difficulty-weighted)</c:v>
                </c:pt>
              </c:strCache>
            </c:strRef>
          </c:tx>
          <c:spPr>
            <a:solidFill>
              <a:srgbClr val="c0504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'Verbal Stats'!$A$23:$A$45</c:f>
              <c:strCache>
                <c:ptCount val="23"/>
                <c:pt idx="0">
                  <c:v>TC/SE – Vocabulary (word knowledge)</c:v>
                </c:pt>
                <c:pt idx="1">
                  <c:v>TC/SE – Contrast signal</c:v>
                </c:pt>
                <c:pt idx="2">
                  <c:v>TC/SE – Same-direction signal</c:v>
                </c:pt>
                <c:pt idx="3">
                  <c:v>TC/SE – Cause / effect</c:v>
                </c:pt>
                <c:pt idx="4">
                  <c:v>TC/SE – Multi-blank logic</c:v>
                </c:pt>
                <c:pt idx="5">
                  <c:v>TC/SE – Secondary meaning</c:v>
                </c:pt>
                <c:pt idx="6">
                  <c:v>RC – Main idea / Primary purpose</c:v>
                </c:pt>
                <c:pt idx="7">
                  <c:v>RC – Detail</c:v>
                </c:pt>
                <c:pt idx="8">
                  <c:v>RC – Inference</c:v>
                </c:pt>
                <c:pt idx="9">
                  <c:v>RC – Function / Purpose</c:v>
                </c:pt>
                <c:pt idx="10">
                  <c:v>RC – Structure / Organization</c:v>
                </c:pt>
                <c:pt idx="11">
                  <c:v>RC – Author's attitude / Tone</c:v>
                </c:pt>
                <c:pt idx="12">
                  <c:v>RC – Vocabulary in context</c:v>
                </c:pt>
                <c:pt idx="13">
                  <c:v>RC – Application / Analogy</c:v>
                </c:pt>
                <c:pt idx="14">
                  <c:v>RC – Select in passage</c:v>
                </c:pt>
                <c:pt idx="15">
                  <c:v>CR – Assumption</c:v>
                </c:pt>
                <c:pt idx="16">
                  <c:v>CR – Strengthen</c:v>
                </c:pt>
                <c:pt idx="17">
                  <c:v>CR – Weaken</c:v>
                </c:pt>
                <c:pt idx="18">
                  <c:v>CR – Evaluate</c:v>
                </c:pt>
                <c:pt idx="19">
                  <c:v>CR – Paradox / Explain</c:v>
                </c:pt>
                <c:pt idx="20">
                  <c:v>CR – Boldface / Role</c:v>
                </c:pt>
                <c:pt idx="21">
                  <c:v>CR – Conclusion / Inference</c:v>
                </c:pt>
                <c:pt idx="22">
                  <c:v>CR – Flaw</c:v>
                </c:pt>
              </c:strCache>
            </c:strRef>
          </c:cat>
          <c:val>
            <c:numRef>
              <c:f>'Verbal Stats'!$E$23:$E$45</c:f>
              <c:numCache>
                <c:formatCode>0%</c:formatCode>
                <c:ptCount val="2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5">
                  <c:v>0</c:v>
                </c:pt>
                <c:pt idx="17">
                  <c:v>1</c:v>
                </c:pt>
              </c:numCache>
            </c:numRef>
          </c:val>
        </c:ser>
        <c:gapWidth val="150"/>
        <c:overlap val="0"/>
        <c:axId val="23061010"/>
        <c:axId val="94652919"/>
      </c:barChart>
      <c:catAx>
        <c:axId val="23061010"/>
        <c:scaling>
          <c:orientation val="minMax"/>
        </c:scaling>
        <c:delete val="0"/>
        <c:axPos val="b"/>
        <c:numFmt formatCode="0%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94652919"/>
        <c:crosses val="autoZero"/>
        <c:auto val="1"/>
        <c:lblAlgn val="ctr"/>
        <c:lblOffset val="100"/>
        <c:noMultiLvlLbl val="0"/>
      </c:catAx>
      <c:valAx>
        <c:axId val="94652919"/>
        <c:scaling>
          <c:orientation val="minMax"/>
          <c:max val="1"/>
          <c:min val="0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0%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23061010"/>
        <c:crosses val="autoZero"/>
        <c:crossBetween val="between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Accuracy vs Ability by Format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col"/>
        <c:grouping val="clustered"/>
        <c:varyColors val="0"/>
        <c:ser>
          <c:idx val="0"/>
          <c:order val="0"/>
          <c:tx>
            <c:strRef>
              <c:f>'Quant Stats'!D4</c:f>
              <c:strCache>
                <c:ptCount val="1"/>
                <c:pt idx="0">
                  <c:v>Accuracy %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'Quant Stats'!$A$5:$A$9</c:f>
              <c:strCache>
                <c:ptCount val="5"/>
                <c:pt idx="0">
                  <c:v>QC</c:v>
                </c:pt>
                <c:pt idx="1">
                  <c:v>PS</c:v>
                </c:pt>
                <c:pt idx="2">
                  <c:v>MAC</c:v>
                </c:pt>
                <c:pt idx="3">
                  <c:v>NE</c:v>
                </c:pt>
                <c:pt idx="4">
                  <c:v>DI</c:v>
                </c:pt>
              </c:strCache>
            </c:strRef>
          </c:cat>
          <c:val>
            <c:numRef>
              <c:f>'Quant Stats'!$D$5:$D$9</c:f>
              <c:numCache>
                <c:formatCode>0%</c:formatCode>
                <c:ptCount val="5"/>
                <c:pt idx="0">
                  <c:v>0.75</c:v>
                </c:pt>
                <c:pt idx="1">
                  <c:v>0.5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</c:ser>
        <c:ser>
          <c:idx val="1"/>
          <c:order val="1"/>
          <c:tx>
            <c:strRef>
              <c:f>'Quant Stats'!E4</c:f>
              <c:strCache>
                <c:ptCount val="1"/>
                <c:pt idx="0">
                  <c:v>Ability %
(difficulty-weighted)</c:v>
                </c:pt>
              </c:strCache>
            </c:strRef>
          </c:tx>
          <c:spPr>
            <a:solidFill>
              <a:srgbClr val="c0504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'Quant Stats'!$A$5:$A$9</c:f>
              <c:strCache>
                <c:ptCount val="5"/>
                <c:pt idx="0">
                  <c:v>QC</c:v>
                </c:pt>
                <c:pt idx="1">
                  <c:v>PS</c:v>
                </c:pt>
                <c:pt idx="2">
                  <c:v>MAC</c:v>
                </c:pt>
                <c:pt idx="3">
                  <c:v>NE</c:v>
                </c:pt>
                <c:pt idx="4">
                  <c:v>DI</c:v>
                </c:pt>
              </c:strCache>
            </c:strRef>
          </c:cat>
          <c:val>
            <c:numRef>
              <c:f>'Quant Stats'!$E$5:$E$9</c:f>
              <c:numCache>
                <c:formatCode>0%</c:formatCode>
                <c:ptCount val="5"/>
                <c:pt idx="0">
                  <c:v>0.703703703703704</c:v>
                </c:pt>
                <c:pt idx="1">
                  <c:v>0.454545454545455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</c:ser>
        <c:gapWidth val="150"/>
        <c:overlap val="0"/>
        <c:axId val="81173136"/>
        <c:axId val="15997648"/>
      </c:barChart>
      <c:catAx>
        <c:axId val="811731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15997648"/>
        <c:crosses val="autoZero"/>
        <c:auto val="1"/>
        <c:lblAlgn val="ctr"/>
        <c:lblOffset val="100"/>
        <c:noMultiLvlLbl val="0"/>
      </c:catAx>
      <c:valAx>
        <c:axId val="15997648"/>
        <c:scaling>
          <c:orientation val="minMax"/>
          <c:max val="1"/>
          <c:min val="0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b="1" sz="1000" spc="-1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 b="1" sz="1000" spc="-1" strike="noStrike">
                    <a:solidFill>
                      <a:srgbClr val="000000"/>
                    </a:solidFill>
                    <a:latin typeface="Calibri"/>
                  </a:rPr>
                  <a:t>%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0%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81173136"/>
        <c:crosses val="autoZero"/>
        <c:crossBetween val="between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Average Time vs Target by Format (seconds)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col"/>
        <c:grouping val="clustered"/>
        <c:varyColors val="0"/>
        <c:ser>
          <c:idx val="0"/>
          <c:order val="0"/>
          <c:tx>
            <c:strRef>
              <c:f>'Quant Stats'!G4</c:f>
              <c:strCache>
                <c:ptCount val="1"/>
                <c:pt idx="0">
                  <c:v>Avg Time Correct (s)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'Quant Stats'!$A$5:$A$9</c:f>
              <c:strCache>
                <c:ptCount val="5"/>
                <c:pt idx="0">
                  <c:v>QC</c:v>
                </c:pt>
                <c:pt idx="1">
                  <c:v>PS</c:v>
                </c:pt>
                <c:pt idx="2">
                  <c:v>MAC</c:v>
                </c:pt>
                <c:pt idx="3">
                  <c:v>NE</c:v>
                </c:pt>
                <c:pt idx="4">
                  <c:v>DI</c:v>
                </c:pt>
              </c:strCache>
            </c:strRef>
          </c:cat>
          <c:val>
            <c:numRef>
              <c:f>'Quant Stats'!$G$5:$G$9</c:f>
              <c:numCache>
                <c:formatCode>0</c:formatCode>
                <c:ptCount val="5"/>
                <c:pt idx="0">
                  <c:v>61.6666666666667</c:v>
                </c:pt>
                <c:pt idx="1">
                  <c:v>115</c:v>
                </c:pt>
                <c:pt idx="3">
                  <c:v>90</c:v>
                </c:pt>
                <c:pt idx="4">
                  <c:v>95</c:v>
                </c:pt>
              </c:numCache>
            </c:numRef>
          </c:val>
        </c:ser>
        <c:ser>
          <c:idx val="1"/>
          <c:order val="1"/>
          <c:tx>
            <c:strRef>
              <c:f>'Quant Stats'!H4</c:f>
              <c:strCache>
                <c:ptCount val="1"/>
                <c:pt idx="0">
                  <c:v>Avg Time Wrong (s)</c:v>
                </c:pt>
              </c:strCache>
            </c:strRef>
          </c:tx>
          <c:spPr>
            <a:solidFill>
              <a:srgbClr val="c0504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'Quant Stats'!$A$5:$A$9</c:f>
              <c:strCache>
                <c:ptCount val="5"/>
                <c:pt idx="0">
                  <c:v>QC</c:v>
                </c:pt>
                <c:pt idx="1">
                  <c:v>PS</c:v>
                </c:pt>
                <c:pt idx="2">
                  <c:v>MAC</c:v>
                </c:pt>
                <c:pt idx="3">
                  <c:v>NE</c:v>
                </c:pt>
                <c:pt idx="4">
                  <c:v>DI</c:v>
                </c:pt>
              </c:strCache>
            </c:strRef>
          </c:cat>
          <c:val>
            <c:numRef>
              <c:f>'Quant Stats'!$H$5:$H$9</c:f>
              <c:numCache>
                <c:formatCode>0</c:formatCode>
                <c:ptCount val="5"/>
                <c:pt idx="0">
                  <c:v>40</c:v>
                </c:pt>
                <c:pt idx="1">
                  <c:v>152.5</c:v>
                </c:pt>
                <c:pt idx="2">
                  <c:v>150</c:v>
                </c:pt>
              </c:numCache>
            </c:numRef>
          </c:val>
        </c:ser>
        <c:ser>
          <c:idx val="2"/>
          <c:order val="2"/>
          <c:tx>
            <c:strRef>
              <c:f>'Quant Stats'!I4</c:f>
              <c:strCache>
                <c:ptCount val="1"/>
                <c:pt idx="0">
                  <c:v>Target (s)</c:v>
                </c:pt>
              </c:strCache>
            </c:strRef>
          </c:tx>
          <c:spPr>
            <a:solidFill>
              <a:srgbClr val="9bbb59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'Quant Stats'!$A$5:$A$9</c:f>
              <c:strCache>
                <c:ptCount val="5"/>
                <c:pt idx="0">
                  <c:v>QC</c:v>
                </c:pt>
                <c:pt idx="1">
                  <c:v>PS</c:v>
                </c:pt>
                <c:pt idx="2">
                  <c:v>MAC</c:v>
                </c:pt>
                <c:pt idx="3">
                  <c:v>NE</c:v>
                </c:pt>
                <c:pt idx="4">
                  <c:v>DI</c:v>
                </c:pt>
              </c:strCache>
            </c:strRef>
          </c:cat>
          <c:val>
            <c:numRef>
              <c:f>'Quant Stats'!$I$5:$I$9</c:f>
              <c:numCache>
                <c:formatCode>0</c:formatCode>
                <c:ptCount val="5"/>
                <c:pt idx="0">
                  <c:v>75</c:v>
                </c:pt>
                <c:pt idx="1">
                  <c:v>115</c:v>
                </c:pt>
                <c:pt idx="2">
                  <c:v>120</c:v>
                </c:pt>
                <c:pt idx="3">
                  <c:v>110</c:v>
                </c:pt>
                <c:pt idx="4">
                  <c:v>120</c:v>
                </c:pt>
              </c:numCache>
            </c:numRef>
          </c:val>
        </c:ser>
        <c:gapWidth val="150"/>
        <c:overlap val="0"/>
        <c:axId val="39779805"/>
        <c:axId val="85812797"/>
      </c:barChart>
      <c:catAx>
        <c:axId val="3977980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85812797"/>
        <c:crosses val="autoZero"/>
        <c:auto val="1"/>
        <c:lblAlgn val="ctr"/>
        <c:lblOffset val="100"/>
        <c:noMultiLvlLbl val="0"/>
      </c:catAx>
      <c:valAx>
        <c:axId val="85812797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0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39779805"/>
        <c:crosses val="autoZero"/>
        <c:crossBetween val="between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Accuracy vs Ability by Topic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bar"/>
        <c:grouping val="clustered"/>
        <c:varyColors val="0"/>
        <c:ser>
          <c:idx val="0"/>
          <c:order val="0"/>
          <c:tx>
            <c:strRef>
              <c:f>'Quant Stats'!D21</c:f>
              <c:strCache>
                <c:ptCount val="1"/>
                <c:pt idx="0">
                  <c:v>Accuracy %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'Quant Stats'!$A$22:$A$50</c:f>
              <c:strCache>
                <c:ptCount val="29"/>
                <c:pt idx="0">
                  <c:v>Arithmetic – Integers &amp; divisibility</c:v>
                </c:pt>
                <c:pt idx="1">
                  <c:v>Arithmetic – Primes, factors &amp; remainders</c:v>
                </c:pt>
                <c:pt idx="2">
                  <c:v>Arithmetic – Fractions &amp; decimals</c:v>
                </c:pt>
                <c:pt idx="3">
                  <c:v>Arithmetic – Exponents &amp; roots</c:v>
                </c:pt>
                <c:pt idx="4">
                  <c:v>Arithmetic – Percents</c:v>
                </c:pt>
                <c:pt idx="5">
                  <c:v>Arithmetic – Ratios &amp; proportions</c:v>
                </c:pt>
                <c:pt idx="6">
                  <c:v>Arithmetic – Absolute value</c:v>
                </c:pt>
                <c:pt idx="7">
                  <c:v>Arithmetic – Sequences &amp; series</c:v>
                </c:pt>
                <c:pt idx="8">
                  <c:v>Algebra – Linear equations &amp; systems</c:v>
                </c:pt>
                <c:pt idx="9">
                  <c:v>Algebra – Quadratics &amp; polynomials</c:v>
                </c:pt>
                <c:pt idx="10">
                  <c:v>Algebra – Algebraic expressions</c:v>
                </c:pt>
                <c:pt idx="11">
                  <c:v>Algebra – Inequalities</c:v>
                </c:pt>
                <c:pt idx="12">
                  <c:v>Algebra – Functions</c:v>
                </c:pt>
                <c:pt idx="13">
                  <c:v>Algebra – Coordinate geometry</c:v>
                </c:pt>
                <c:pt idx="14">
                  <c:v>Geometry – Lines &amp; angles</c:v>
                </c:pt>
                <c:pt idx="15">
                  <c:v>Geometry – Triangles</c:v>
                </c:pt>
                <c:pt idx="16">
                  <c:v>Geometry – Quadrilaterals &amp; polygons</c:v>
                </c:pt>
                <c:pt idx="17">
                  <c:v>Geometry – Circles</c:v>
                </c:pt>
                <c:pt idx="18">
                  <c:v>Geometry – 3D figures</c:v>
                </c:pt>
                <c:pt idx="19">
                  <c:v>Word Problems – Rate / work / distance</c:v>
                </c:pt>
                <c:pt idx="20">
                  <c:v>Word Problems – Mixtures</c:v>
                </c:pt>
                <c:pt idx="21">
                  <c:v>Word Problems – Interest &amp; growth</c:v>
                </c:pt>
                <c:pt idx="22">
                  <c:v>Word Problems – Sets / Venn</c:v>
                </c:pt>
                <c:pt idx="23">
                  <c:v>Word Problems – Other</c:v>
                </c:pt>
                <c:pt idx="24">
                  <c:v>Data Analysis – Statistics (mean, median, SD)</c:v>
                </c:pt>
                <c:pt idx="25">
                  <c:v>Data Analysis – Counting</c:v>
                </c:pt>
                <c:pt idx="26">
                  <c:v>Data Analysis – Probability</c:v>
                </c:pt>
                <c:pt idx="27">
                  <c:v>Data Analysis – Distributions &amp; normal curve</c:v>
                </c:pt>
                <c:pt idx="28">
                  <c:v>Data Analysis – Data interpretation (graphs/tables)</c:v>
                </c:pt>
              </c:strCache>
            </c:strRef>
          </c:cat>
          <c:val>
            <c:numRef>
              <c:f>'Quant Stats'!$D$22:$D$50</c:f>
              <c:numCache>
                <c:formatCode>0%</c:formatCode>
                <c:ptCount val="29"/>
                <c:pt idx="0">
                  <c:v>0</c:v>
                </c:pt>
                <c:pt idx="3">
                  <c:v>1</c:v>
                </c:pt>
                <c:pt idx="4">
                  <c:v>1</c:v>
                </c:pt>
                <c:pt idx="11">
                  <c:v>0</c:v>
                </c:pt>
                <c:pt idx="12">
                  <c:v>1</c:v>
                </c:pt>
                <c:pt idx="15">
                  <c:v>0</c:v>
                </c:pt>
                <c:pt idx="17">
                  <c:v>1</c:v>
                </c:pt>
                <c:pt idx="19">
                  <c:v>1</c:v>
                </c:pt>
                <c:pt idx="24">
                  <c:v>1</c:v>
                </c:pt>
                <c:pt idx="25">
                  <c:v>0</c:v>
                </c:pt>
                <c:pt idx="26">
                  <c:v>1</c:v>
                </c:pt>
                <c:pt idx="28">
                  <c:v>1</c:v>
                </c:pt>
              </c:numCache>
            </c:numRef>
          </c:val>
        </c:ser>
        <c:ser>
          <c:idx val="1"/>
          <c:order val="1"/>
          <c:tx>
            <c:strRef>
              <c:f>'Quant Stats'!E21</c:f>
              <c:strCache>
                <c:ptCount val="1"/>
                <c:pt idx="0">
                  <c:v>Ability %
(difficulty-weighted)</c:v>
                </c:pt>
              </c:strCache>
            </c:strRef>
          </c:tx>
          <c:spPr>
            <a:solidFill>
              <a:srgbClr val="c0504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'Quant Stats'!$A$22:$A$50</c:f>
              <c:strCache>
                <c:ptCount val="29"/>
                <c:pt idx="0">
                  <c:v>Arithmetic – Integers &amp; divisibility</c:v>
                </c:pt>
                <c:pt idx="1">
                  <c:v>Arithmetic – Primes, factors &amp; remainders</c:v>
                </c:pt>
                <c:pt idx="2">
                  <c:v>Arithmetic – Fractions &amp; decimals</c:v>
                </c:pt>
                <c:pt idx="3">
                  <c:v>Arithmetic – Exponents &amp; roots</c:v>
                </c:pt>
                <c:pt idx="4">
                  <c:v>Arithmetic – Percents</c:v>
                </c:pt>
                <c:pt idx="5">
                  <c:v>Arithmetic – Ratios &amp; proportions</c:v>
                </c:pt>
                <c:pt idx="6">
                  <c:v>Arithmetic – Absolute value</c:v>
                </c:pt>
                <c:pt idx="7">
                  <c:v>Arithmetic – Sequences &amp; series</c:v>
                </c:pt>
                <c:pt idx="8">
                  <c:v>Algebra – Linear equations &amp; systems</c:v>
                </c:pt>
                <c:pt idx="9">
                  <c:v>Algebra – Quadratics &amp; polynomials</c:v>
                </c:pt>
                <c:pt idx="10">
                  <c:v>Algebra – Algebraic expressions</c:v>
                </c:pt>
                <c:pt idx="11">
                  <c:v>Algebra – Inequalities</c:v>
                </c:pt>
                <c:pt idx="12">
                  <c:v>Algebra – Functions</c:v>
                </c:pt>
                <c:pt idx="13">
                  <c:v>Algebra – Coordinate geometry</c:v>
                </c:pt>
                <c:pt idx="14">
                  <c:v>Geometry – Lines &amp; angles</c:v>
                </c:pt>
                <c:pt idx="15">
                  <c:v>Geometry – Triangles</c:v>
                </c:pt>
                <c:pt idx="16">
                  <c:v>Geometry – Quadrilaterals &amp; polygons</c:v>
                </c:pt>
                <c:pt idx="17">
                  <c:v>Geometry – Circles</c:v>
                </c:pt>
                <c:pt idx="18">
                  <c:v>Geometry – 3D figures</c:v>
                </c:pt>
                <c:pt idx="19">
                  <c:v>Word Problems – Rate / work / distance</c:v>
                </c:pt>
                <c:pt idx="20">
                  <c:v>Word Problems – Mixtures</c:v>
                </c:pt>
                <c:pt idx="21">
                  <c:v>Word Problems – Interest &amp; growth</c:v>
                </c:pt>
                <c:pt idx="22">
                  <c:v>Word Problems – Sets / Venn</c:v>
                </c:pt>
                <c:pt idx="23">
                  <c:v>Word Problems – Other</c:v>
                </c:pt>
                <c:pt idx="24">
                  <c:v>Data Analysis – Statistics (mean, median, SD)</c:v>
                </c:pt>
                <c:pt idx="25">
                  <c:v>Data Analysis – Counting</c:v>
                </c:pt>
                <c:pt idx="26">
                  <c:v>Data Analysis – Probability</c:v>
                </c:pt>
                <c:pt idx="27">
                  <c:v>Data Analysis – Distributions &amp; normal curve</c:v>
                </c:pt>
                <c:pt idx="28">
                  <c:v>Data Analysis – Data interpretation (graphs/tables)</c:v>
                </c:pt>
              </c:strCache>
            </c:strRef>
          </c:cat>
          <c:val>
            <c:numRef>
              <c:f>'Quant Stats'!$E$22:$E$50</c:f>
              <c:numCache>
                <c:formatCode>0%</c:formatCode>
                <c:ptCount val="29"/>
                <c:pt idx="0">
                  <c:v>0</c:v>
                </c:pt>
                <c:pt idx="3">
                  <c:v>1</c:v>
                </c:pt>
                <c:pt idx="4">
                  <c:v>1</c:v>
                </c:pt>
                <c:pt idx="11">
                  <c:v>0</c:v>
                </c:pt>
                <c:pt idx="12">
                  <c:v>1</c:v>
                </c:pt>
                <c:pt idx="15">
                  <c:v>0</c:v>
                </c:pt>
                <c:pt idx="17">
                  <c:v>1</c:v>
                </c:pt>
                <c:pt idx="19">
                  <c:v>1</c:v>
                </c:pt>
                <c:pt idx="24">
                  <c:v>1</c:v>
                </c:pt>
                <c:pt idx="25">
                  <c:v>0</c:v>
                </c:pt>
                <c:pt idx="26">
                  <c:v>1</c:v>
                </c:pt>
                <c:pt idx="28">
                  <c:v>1</c:v>
                </c:pt>
              </c:numCache>
            </c:numRef>
          </c:val>
        </c:ser>
        <c:gapWidth val="150"/>
        <c:overlap val="0"/>
        <c:axId val="36004813"/>
        <c:axId val="73401982"/>
      </c:barChart>
      <c:catAx>
        <c:axId val="36004813"/>
        <c:scaling>
          <c:orientation val="minMax"/>
        </c:scaling>
        <c:delete val="0"/>
        <c:axPos val="b"/>
        <c:numFmt formatCode="0%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73401982"/>
        <c:crosses val="autoZero"/>
        <c:auto val="1"/>
        <c:lblAlgn val="ctr"/>
        <c:lblOffset val="100"/>
        <c:noMultiLvlLbl val="0"/>
      </c:catAx>
      <c:valAx>
        <c:axId val="73401982"/>
        <c:scaling>
          <c:orientation val="minMax"/>
          <c:max val="1"/>
          <c:min val="0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0%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36004813"/>
        <c:crosses val="autoZero"/>
        <c:crossBetween val="between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Section Scores Over Time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ineChart>
        <c:grouping val="standard"/>
        <c:varyColors val="0"/>
        <c:ser>
          <c:idx val="0"/>
          <c:order val="0"/>
          <c:tx>
            <c:strRef>
              <c:f>Mocks!E4</c:f>
              <c:strCache>
                <c:ptCount val="1"/>
                <c:pt idx="0">
                  <c:v>Verbal (130–170)</c:v>
                </c:pt>
              </c:strCache>
            </c:strRef>
          </c:tx>
          <c:spPr>
            <a:solidFill>
              <a:srgbClr val="4a7ebb"/>
            </a:solidFill>
            <a:ln w="28440">
              <a:solidFill>
                <a:srgbClr val="4a7ebb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Mocks!$A$5:$A$34</c:f>
              <c:strCache>
                <c:ptCount val="3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</c:strCache>
            </c:strRef>
          </c:cat>
          <c:val>
            <c:numRef>
              <c:f>Mocks!$E$5:$E$34</c:f>
              <c:numCache>
                <c:formatCode>General</c:formatCode>
                <c:ptCount val="30"/>
                <c:pt idx="0">
                  <c:v>152</c:v>
                </c:pt>
                <c:pt idx="1">
                  <c:v>155</c:v>
                </c:pt>
                <c:pt idx="2">
                  <c:v>157</c:v>
                </c:pt>
              </c:numCache>
            </c:numRef>
          </c:val>
          <c:smooth val="1"/>
        </c:ser>
        <c:ser>
          <c:idx val="1"/>
          <c:order val="1"/>
          <c:tx>
            <c:strRef>
              <c:f>Mocks!F4</c:f>
              <c:strCache>
                <c:ptCount val="1"/>
                <c:pt idx="0">
                  <c:v>Quant (130–170)</c:v>
                </c:pt>
              </c:strCache>
            </c:strRef>
          </c:tx>
          <c:spPr>
            <a:solidFill>
              <a:srgbClr val="be4b48"/>
            </a:solidFill>
            <a:ln w="28440">
              <a:solidFill>
                <a:srgbClr val="be4b48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Mocks!$A$5:$A$34</c:f>
              <c:strCache>
                <c:ptCount val="3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</c:strCache>
            </c:strRef>
          </c:cat>
          <c:val>
            <c:numRef>
              <c:f>Mocks!$F$5:$F$34</c:f>
              <c:numCache>
                <c:formatCode>General</c:formatCode>
                <c:ptCount val="30"/>
                <c:pt idx="0">
                  <c:v>158</c:v>
                </c:pt>
                <c:pt idx="1">
                  <c:v>160</c:v>
                </c:pt>
                <c:pt idx="2">
                  <c:v>163</c:v>
                </c:pt>
              </c:numCache>
            </c:numRef>
          </c:val>
          <c:smooth val="1"/>
        </c:ser>
        <c:hiLowLines>
          <c:spPr>
            <a:ln w="0">
              <a:noFill/>
            </a:ln>
          </c:spPr>
        </c:hiLowLines>
        <c:marker val="0"/>
        <c:axId val="71833982"/>
        <c:axId val="17440091"/>
      </c:lineChart>
      <c:catAx>
        <c:axId val="71833982"/>
        <c:scaling>
          <c:orientation val="minMax"/>
        </c:scaling>
        <c:delete val="0"/>
        <c:axPos val="b"/>
        <c:title>
          <c:tx>
            <c:rich>
              <a:bodyPr rot="0"/>
              <a:lstStyle/>
              <a:p>
                <a:pPr>
                  <a:defRPr b="1" sz="1000" spc="-1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 b="1" sz="1000" spc="-1" strike="noStrike">
                    <a:solidFill>
                      <a:srgbClr val="000000"/>
                    </a:solidFill>
                    <a:latin typeface="Calibri"/>
                  </a:rPr>
                  <a:t>Test #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17440091"/>
        <c:crosses val="autoZero"/>
        <c:auto val="1"/>
        <c:lblAlgn val="ctr"/>
        <c:lblOffset val="100"/>
        <c:noMultiLvlLbl val="0"/>
      </c:catAx>
      <c:valAx>
        <c:axId val="17440091"/>
        <c:scaling>
          <c:orientation val="minMax"/>
          <c:max val="170"/>
          <c:min val="130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71833982"/>
        <c:crosses val="autoZero"/>
        <c:crossBetween val="between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Hours per Week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col"/>
        <c:grouping val="clustered"/>
        <c:varyColors val="0"/>
        <c:ser>
          <c:idx val="0"/>
          <c:order val="0"/>
          <c:tx>
            <c:strRef>
              <c:f>'Study Time'!J6</c:f>
              <c:strCache>
                <c:ptCount val="1"/>
                <c:pt idx="0">
                  <c:v>Total (h)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'Study Time'!$A$7:$A$32</c:f>
              <c:strCache>
                <c:ptCount val="26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  <c:pt idx="5">
                  <c:v>Week 6</c:v>
                </c:pt>
                <c:pt idx="6">
                  <c:v>Week 7</c:v>
                </c:pt>
                <c:pt idx="7">
                  <c:v>Week 8</c:v>
                </c:pt>
                <c:pt idx="8">
                  <c:v>Week 9</c:v>
                </c:pt>
                <c:pt idx="9">
                  <c:v>Week 10</c:v>
                </c:pt>
                <c:pt idx="10">
                  <c:v>Week 11</c:v>
                </c:pt>
                <c:pt idx="11">
                  <c:v>Week 12</c:v>
                </c:pt>
                <c:pt idx="12">
                  <c:v>Week 13</c:v>
                </c:pt>
                <c:pt idx="13">
                  <c:v>Week 14</c:v>
                </c:pt>
                <c:pt idx="14">
                  <c:v>Week 15</c:v>
                </c:pt>
                <c:pt idx="15">
                  <c:v>Week 16</c:v>
                </c:pt>
                <c:pt idx="16">
                  <c:v>Week 17</c:v>
                </c:pt>
                <c:pt idx="17">
                  <c:v>Week 18</c:v>
                </c:pt>
                <c:pt idx="18">
                  <c:v>Week 19</c:v>
                </c:pt>
                <c:pt idx="19">
                  <c:v>Week 20</c:v>
                </c:pt>
                <c:pt idx="20">
                  <c:v>Week 21</c:v>
                </c:pt>
                <c:pt idx="21">
                  <c:v>Week 22</c:v>
                </c:pt>
                <c:pt idx="22">
                  <c:v>Week 23</c:v>
                </c:pt>
                <c:pt idx="23">
                  <c:v>Week 24</c:v>
                </c:pt>
                <c:pt idx="24">
                  <c:v>Week 25</c:v>
                </c:pt>
                <c:pt idx="25">
                  <c:v>Week 26</c:v>
                </c:pt>
              </c:strCache>
            </c:strRef>
          </c:cat>
          <c:val>
            <c:numRef>
              <c:f>'Study Time'!$J$7:$J$32</c:f>
              <c:numCache>
                <c:formatCode>0.0</c:formatCode>
                <c:ptCount val="26"/>
                <c:pt idx="0">
                  <c:v>14</c:v>
                </c:pt>
                <c:pt idx="1">
                  <c:v>15</c:v>
                </c:pt>
              </c:numCache>
            </c:numRef>
          </c:val>
        </c:ser>
        <c:gapWidth val="150"/>
        <c:overlap val="0"/>
        <c:axId val="13799952"/>
        <c:axId val="70721159"/>
      </c:barChart>
      <c:catAx>
        <c:axId val="137999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70721159"/>
        <c:crosses val="autoZero"/>
        <c:auto val="1"/>
        <c:lblAlgn val="ctr"/>
        <c:lblOffset val="100"/>
        <c:noMultiLvlLbl val="0"/>
      </c:catAx>
      <c:valAx>
        <c:axId val="70721159"/>
        <c:scaling>
          <c:orientation val="minMax"/>
          <c:min val="0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0.0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13799952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
</Relationships>
</file>

<file path=xl/drawings/_rels/drawing4.xml.rels><?xml version="1.0" encoding="UTF-8"?>
<Relationships xmlns="http://schemas.openxmlformats.org/package/2006/relationships"><Relationship Id="rId1" Type="http://schemas.openxmlformats.org/officeDocument/2006/relationships/chart" Target="../charts/chart3.xml"/><Relationship Id="rId2" Type="http://schemas.openxmlformats.org/officeDocument/2006/relationships/chart" Target="../charts/chart4.xml"/><Relationship Id="rId3" Type="http://schemas.openxmlformats.org/officeDocument/2006/relationships/chart" Target="../charts/chart5.xml"/>
</Relationships>
</file>

<file path=xl/drawings/_rels/drawing5.xml.rels><?xml version="1.0" encoding="UTF-8"?>
<Relationships xmlns="http://schemas.openxmlformats.org/package/2006/relationships"><Relationship Id="rId1" Type="http://schemas.openxmlformats.org/officeDocument/2006/relationships/chart" Target="../charts/chart6.xml"/><Relationship Id="rId2" Type="http://schemas.openxmlformats.org/officeDocument/2006/relationships/chart" Target="../charts/chart7.xml"/><Relationship Id="rId3" Type="http://schemas.openxmlformats.org/officeDocument/2006/relationships/chart" Target="../charts/chart8.xml"/>
</Relationships>
</file>

<file path=xl/drawings/_rels/drawing6.xml.rels><?xml version="1.0" encoding="UTF-8"?>
<Relationships xmlns="http://schemas.openxmlformats.org/package/2006/relationships"><Relationship Id="rId1" Type="http://schemas.openxmlformats.org/officeDocument/2006/relationships/chart" Target="../charts/chart9.xml"/>
</Relationships>
</file>

<file path=xl/drawings/_rels/drawing7.xml.rels><?xml version="1.0" encoding="UTF-8"?>
<Relationships xmlns="http://schemas.openxmlformats.org/package/2006/relationships"><Relationship Id="rId1" Type="http://schemas.openxmlformats.org/officeDocument/2006/relationships/chart" Target="../charts/chart10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11</xdr:col>
      <xdr:colOff>0</xdr:colOff>
      <xdr:row>18</xdr:row>
      <xdr:rowOff>100800</xdr:rowOff>
    </xdr:from>
    <xdr:to>
      <xdr:col>21</xdr:col>
      <xdr:colOff>4680</xdr:colOff>
      <xdr:row>35</xdr:row>
      <xdr:rowOff>101880</xdr:rowOff>
    </xdr:to>
    <xdr:graphicFrame>
      <xdr:nvGraphicFramePr>
        <xdr:cNvPr id="0" name="Chart 1"/>
        <xdr:cNvGraphicFramePr/>
      </xdr:nvGraphicFramePr>
      <xdr:xfrm>
        <a:off x="12193920" y="3619440"/>
        <a:ext cx="6119640" cy="323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11</xdr:col>
      <xdr:colOff>0</xdr:colOff>
      <xdr:row>2</xdr:row>
      <xdr:rowOff>131040</xdr:rowOff>
    </xdr:from>
    <xdr:to>
      <xdr:col>21</xdr:col>
      <xdr:colOff>4680</xdr:colOff>
      <xdr:row>17</xdr:row>
      <xdr:rowOff>123120</xdr:rowOff>
    </xdr:to>
    <xdr:graphicFrame>
      <xdr:nvGraphicFramePr>
        <xdr:cNvPr id="1" name="Chart 2"/>
        <xdr:cNvGraphicFramePr/>
      </xdr:nvGraphicFramePr>
      <xdr:xfrm>
        <a:off x="12193920" y="571680"/>
        <a:ext cx="6119640" cy="287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13</xdr:col>
      <xdr:colOff>0</xdr:colOff>
      <xdr:row>2</xdr:row>
      <xdr:rowOff>131040</xdr:rowOff>
    </xdr:from>
    <xdr:to>
      <xdr:col>22</xdr:col>
      <xdr:colOff>255960</xdr:colOff>
      <xdr:row>15</xdr:row>
      <xdr:rowOff>144720</xdr:rowOff>
    </xdr:to>
    <xdr:graphicFrame>
      <xdr:nvGraphicFramePr>
        <xdr:cNvPr id="2" name="Chart 1"/>
        <xdr:cNvGraphicFramePr/>
      </xdr:nvGraphicFramePr>
      <xdr:xfrm>
        <a:off x="12664440" y="571680"/>
        <a:ext cx="5759640" cy="269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23</xdr:col>
      <xdr:colOff>0</xdr:colOff>
      <xdr:row>2</xdr:row>
      <xdr:rowOff>131040</xdr:rowOff>
    </xdr:from>
    <xdr:to>
      <xdr:col>32</xdr:col>
      <xdr:colOff>255960</xdr:colOff>
      <xdr:row>15</xdr:row>
      <xdr:rowOff>144720</xdr:rowOff>
    </xdr:to>
    <xdr:graphicFrame>
      <xdr:nvGraphicFramePr>
        <xdr:cNvPr id="3" name="Chart 2"/>
        <xdr:cNvGraphicFramePr/>
      </xdr:nvGraphicFramePr>
      <xdr:xfrm>
        <a:off x="18779400" y="571680"/>
        <a:ext cx="5759640" cy="269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13</xdr:col>
      <xdr:colOff>0</xdr:colOff>
      <xdr:row>20</xdr:row>
      <xdr:rowOff>131040</xdr:rowOff>
    </xdr:from>
    <xdr:to>
      <xdr:col>22</xdr:col>
      <xdr:colOff>255960</xdr:colOff>
      <xdr:row>48</xdr:row>
      <xdr:rowOff>137520</xdr:rowOff>
    </xdr:to>
    <xdr:graphicFrame>
      <xdr:nvGraphicFramePr>
        <xdr:cNvPr id="4" name="Chart 3"/>
        <xdr:cNvGraphicFramePr/>
      </xdr:nvGraphicFramePr>
      <xdr:xfrm>
        <a:off x="12664440" y="4419720"/>
        <a:ext cx="5759640" cy="575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13</xdr:col>
      <xdr:colOff>0</xdr:colOff>
      <xdr:row>2</xdr:row>
      <xdr:rowOff>131040</xdr:rowOff>
    </xdr:from>
    <xdr:to>
      <xdr:col>22</xdr:col>
      <xdr:colOff>255960</xdr:colOff>
      <xdr:row>14</xdr:row>
      <xdr:rowOff>125640</xdr:rowOff>
    </xdr:to>
    <xdr:graphicFrame>
      <xdr:nvGraphicFramePr>
        <xdr:cNvPr id="5" name="Chart 1"/>
        <xdr:cNvGraphicFramePr/>
      </xdr:nvGraphicFramePr>
      <xdr:xfrm>
        <a:off x="12664440" y="571680"/>
        <a:ext cx="5759640" cy="269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23</xdr:col>
      <xdr:colOff>0</xdr:colOff>
      <xdr:row>2</xdr:row>
      <xdr:rowOff>131040</xdr:rowOff>
    </xdr:from>
    <xdr:to>
      <xdr:col>32</xdr:col>
      <xdr:colOff>255960</xdr:colOff>
      <xdr:row>14</xdr:row>
      <xdr:rowOff>125640</xdr:rowOff>
    </xdr:to>
    <xdr:graphicFrame>
      <xdr:nvGraphicFramePr>
        <xdr:cNvPr id="6" name="Chart 2"/>
        <xdr:cNvGraphicFramePr/>
      </xdr:nvGraphicFramePr>
      <xdr:xfrm>
        <a:off x="18779400" y="571680"/>
        <a:ext cx="5759640" cy="269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13</xdr:col>
      <xdr:colOff>0</xdr:colOff>
      <xdr:row>19</xdr:row>
      <xdr:rowOff>131040</xdr:rowOff>
    </xdr:from>
    <xdr:to>
      <xdr:col>22</xdr:col>
      <xdr:colOff>255960</xdr:colOff>
      <xdr:row>48</xdr:row>
      <xdr:rowOff>156600</xdr:rowOff>
    </xdr:to>
    <xdr:graphicFrame>
      <xdr:nvGraphicFramePr>
        <xdr:cNvPr id="7" name="Chart 3"/>
        <xdr:cNvGraphicFramePr/>
      </xdr:nvGraphicFramePr>
      <xdr:xfrm>
        <a:off x="12664440" y="4229280"/>
        <a:ext cx="5759640" cy="575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14</xdr:col>
      <xdr:colOff>0</xdr:colOff>
      <xdr:row>2</xdr:row>
      <xdr:rowOff>131040</xdr:rowOff>
    </xdr:from>
    <xdr:to>
      <xdr:col>24</xdr:col>
      <xdr:colOff>364320</xdr:colOff>
      <xdr:row>16</xdr:row>
      <xdr:rowOff>133920</xdr:rowOff>
    </xdr:to>
    <xdr:graphicFrame>
      <xdr:nvGraphicFramePr>
        <xdr:cNvPr id="8" name="Chart 1"/>
        <xdr:cNvGraphicFramePr/>
      </xdr:nvGraphicFramePr>
      <xdr:xfrm>
        <a:off x="13933080" y="571680"/>
        <a:ext cx="6479640" cy="287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14</xdr:col>
      <xdr:colOff>0</xdr:colOff>
      <xdr:row>4</xdr:row>
      <xdr:rowOff>131040</xdr:rowOff>
    </xdr:from>
    <xdr:to>
      <xdr:col>24</xdr:col>
      <xdr:colOff>364680</xdr:colOff>
      <xdr:row>19</xdr:row>
      <xdr:rowOff>40680</xdr:rowOff>
    </xdr:to>
    <xdr:graphicFrame>
      <xdr:nvGraphicFramePr>
        <xdr:cNvPr id="9" name="Chart 1"/>
        <xdr:cNvGraphicFramePr/>
      </xdr:nvGraphicFramePr>
      <xdr:xfrm>
        <a:off x="10690920" y="952560"/>
        <a:ext cx="6479640" cy="287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comments" Target="../comments3.xml"/><Relationship Id="rId2" Type="http://schemas.openxmlformats.org/officeDocument/2006/relationships/drawing" Target="../drawings/drawing2.xml"/><Relationship Id="rId3" Type="http://schemas.openxmlformats.org/officeDocument/2006/relationships/vmlDrawing" Target="../drawings/vmlDrawing1.v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comments" Target="../comments4.xml"/><Relationship Id="rId2" Type="http://schemas.openxmlformats.org/officeDocument/2006/relationships/drawing" Target="../drawings/drawing3.xml"/><Relationship Id="rId3" Type="http://schemas.openxmlformats.org/officeDocument/2006/relationships/vmlDrawing" Target="../drawings/vmlDrawing2.v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drawing" Target="../drawings/drawing5.xml"/>
</Relationships>
</file>

<file path=xl/worksheets/_rels/sheet7.xml.rels><?xml version="1.0" encoding="UTF-8"?>
<Relationships xmlns="http://schemas.openxmlformats.org/package/2006/relationships"><Relationship Id="rId1" Type="http://schemas.openxmlformats.org/officeDocument/2006/relationships/comments" Target="../comments7.xml"/><Relationship Id="rId2" Type="http://schemas.openxmlformats.org/officeDocument/2006/relationships/drawing" Target="../drawings/drawing6.xml"/><Relationship Id="rId3" Type="http://schemas.openxmlformats.org/officeDocument/2006/relationships/vmlDrawing" Target="../drawings/vmlDrawing3.vml"/>
</Relationships>
</file>

<file path=xl/worksheets/_rels/sheet8.xml.rels><?xml version="1.0" encoding="UTF-8"?>
<Relationships xmlns="http://schemas.openxmlformats.org/package/2006/relationships"><Relationship Id="rId1" Type="http://schemas.openxmlformats.org/officeDocument/2006/relationships/drawing" Target="../drawings/drawing7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2E7D7A"/>
    <pageSetUpPr fitToPage="true"/>
  </sheetPr>
  <dimension ref="A1:C49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"/>
    <col collapsed="false" customWidth="true" hidden="false" outlineLevel="0" max="2" min="2" style="0" width="26"/>
    <col collapsed="false" customWidth="true" hidden="false" outlineLevel="0" max="3" min="3" style="0" width="110"/>
  </cols>
  <sheetData>
    <row r="1" customFormat="false" ht="19.7" hidden="false" customHeight="false" outlineLevel="0" collapsed="false">
      <c r="A1" s="1" t="s">
        <v>0</v>
      </c>
    </row>
    <row r="2" customFormat="false" ht="15" hidden="false" customHeight="false" outlineLevel="0" collapsed="false">
      <c r="A2" s="2" t="s">
        <v>1</v>
      </c>
    </row>
    <row r="4" customFormat="false" ht="15" hidden="false" customHeight="false" outlineLevel="0" collapsed="false">
      <c r="B4" s="3" t="s">
        <v>2</v>
      </c>
    </row>
    <row r="5" customFormat="false" ht="15" hidden="false" customHeight="false" outlineLevel="0" collapsed="false">
      <c r="B5" s="4" t="s">
        <v>3</v>
      </c>
      <c r="C5" s="5" t="s">
        <v>4</v>
      </c>
    </row>
    <row r="6" customFormat="false" ht="28.35" hidden="false" customHeight="false" outlineLevel="0" collapsed="false">
      <c r="B6" s="4" t="s">
        <v>5</v>
      </c>
      <c r="C6" s="5" t="s">
        <v>6</v>
      </c>
    </row>
    <row r="7" customFormat="false" ht="15" hidden="false" customHeight="false" outlineLevel="0" collapsed="false">
      <c r="B7" s="4" t="s">
        <v>7</v>
      </c>
      <c r="C7" s="5" t="s">
        <v>8</v>
      </c>
    </row>
    <row r="8" customFormat="false" ht="15" hidden="false" customHeight="false" outlineLevel="0" collapsed="false">
      <c r="B8" s="4" t="s">
        <v>9</v>
      </c>
      <c r="C8" s="5" t="s">
        <v>10</v>
      </c>
    </row>
    <row r="9" customFormat="false" ht="15" hidden="false" customHeight="false" outlineLevel="0" collapsed="false">
      <c r="B9" s="4" t="s">
        <v>11</v>
      </c>
      <c r="C9" s="5" t="s">
        <v>12</v>
      </c>
    </row>
    <row r="10" customFormat="false" ht="15" hidden="false" customHeight="false" outlineLevel="0" collapsed="false">
      <c r="B10" s="4" t="s">
        <v>13</v>
      </c>
      <c r="C10" s="5" t="s">
        <v>14</v>
      </c>
    </row>
    <row r="11" customFormat="false" ht="15" hidden="false" customHeight="false" outlineLevel="0" collapsed="false">
      <c r="B11" s="4" t="s">
        <v>15</v>
      </c>
      <c r="C11" s="5" t="s">
        <v>16</v>
      </c>
    </row>
    <row r="12" customFormat="false" ht="28.35" hidden="false" customHeight="false" outlineLevel="0" collapsed="false">
      <c r="B12" s="4" t="s">
        <v>17</v>
      </c>
      <c r="C12" s="5" t="s">
        <v>18</v>
      </c>
    </row>
    <row r="13" customFormat="false" ht="15" hidden="false" customHeight="false" outlineLevel="0" collapsed="false">
      <c r="B13" s="6"/>
    </row>
    <row r="14" customFormat="false" ht="15" hidden="false" customHeight="false" outlineLevel="0" collapsed="false">
      <c r="B14" s="3" t="s">
        <v>19</v>
      </c>
    </row>
    <row r="15" customFormat="false" ht="15" hidden="false" customHeight="false" outlineLevel="0" collapsed="false">
      <c r="B15" s="4" t="s">
        <v>20</v>
      </c>
      <c r="C15" s="5" t="s">
        <v>21</v>
      </c>
    </row>
    <row r="16" customFormat="false" ht="15" hidden="false" customHeight="false" outlineLevel="0" collapsed="false">
      <c r="B16" s="4" t="s">
        <v>22</v>
      </c>
      <c r="C16" s="5" t="s">
        <v>23</v>
      </c>
    </row>
    <row r="17" customFormat="false" ht="15" hidden="false" customHeight="false" outlineLevel="0" collapsed="false">
      <c r="B17" s="4" t="s">
        <v>24</v>
      </c>
      <c r="C17" s="5" t="s">
        <v>25</v>
      </c>
    </row>
    <row r="18" customFormat="false" ht="15" hidden="false" customHeight="false" outlineLevel="0" collapsed="false">
      <c r="B18" s="4" t="s">
        <v>26</v>
      </c>
      <c r="C18" s="5" t="s">
        <v>27</v>
      </c>
    </row>
    <row r="19" customFormat="false" ht="15" hidden="false" customHeight="false" outlineLevel="0" collapsed="false">
      <c r="B19" s="4" t="s">
        <v>28</v>
      </c>
      <c r="C19" s="5" t="s">
        <v>29</v>
      </c>
    </row>
    <row r="20" customFormat="false" ht="15" hidden="false" customHeight="false" outlineLevel="0" collapsed="false">
      <c r="B20" s="4" t="s">
        <v>30</v>
      </c>
      <c r="C20" s="5" t="s">
        <v>31</v>
      </c>
    </row>
    <row r="21" customFormat="false" ht="15" hidden="false" customHeight="false" outlineLevel="0" collapsed="false">
      <c r="B21" s="6"/>
    </row>
    <row r="22" customFormat="false" ht="15" hidden="false" customHeight="false" outlineLevel="0" collapsed="false">
      <c r="B22" s="3" t="s">
        <v>32</v>
      </c>
    </row>
    <row r="23" customFormat="false" ht="15" hidden="false" customHeight="false" outlineLevel="0" collapsed="false">
      <c r="B23" s="4" t="s">
        <v>33</v>
      </c>
      <c r="C23" s="5" t="s">
        <v>34</v>
      </c>
    </row>
    <row r="24" customFormat="false" ht="15" hidden="false" customHeight="false" outlineLevel="0" collapsed="false">
      <c r="B24" s="4" t="s">
        <v>35</v>
      </c>
      <c r="C24" s="5" t="s">
        <v>36</v>
      </c>
    </row>
    <row r="25" customFormat="false" ht="28.35" hidden="false" customHeight="false" outlineLevel="0" collapsed="false">
      <c r="B25" s="4" t="s">
        <v>37</v>
      </c>
      <c r="C25" s="5" t="s">
        <v>38</v>
      </c>
    </row>
    <row r="26" customFormat="false" ht="15" hidden="false" customHeight="false" outlineLevel="0" collapsed="false">
      <c r="B26" s="4" t="s">
        <v>39</v>
      </c>
      <c r="C26" s="5" t="s">
        <v>40</v>
      </c>
    </row>
    <row r="27" customFormat="false" ht="15" hidden="false" customHeight="false" outlineLevel="0" collapsed="false">
      <c r="B27" s="4" t="s">
        <v>41</v>
      </c>
      <c r="C27" s="5" t="s">
        <v>42</v>
      </c>
    </row>
    <row r="28" customFormat="false" ht="15" hidden="false" customHeight="false" outlineLevel="0" collapsed="false">
      <c r="B28" s="4" t="s">
        <v>43</v>
      </c>
      <c r="C28" s="5" t="s">
        <v>44</v>
      </c>
    </row>
    <row r="29" customFormat="false" ht="15" hidden="false" customHeight="false" outlineLevel="0" collapsed="false">
      <c r="B29" s="4" t="s">
        <v>45</v>
      </c>
      <c r="C29" s="5" t="s">
        <v>46</v>
      </c>
    </row>
    <row r="30" customFormat="false" ht="15" hidden="false" customHeight="false" outlineLevel="0" collapsed="false">
      <c r="B30" s="4" t="s">
        <v>47</v>
      </c>
      <c r="C30" s="5" t="s">
        <v>48</v>
      </c>
    </row>
    <row r="31" customFormat="false" ht="28.35" hidden="false" customHeight="false" outlineLevel="0" collapsed="false">
      <c r="B31" s="4" t="s">
        <v>49</v>
      </c>
      <c r="C31" s="5" t="s">
        <v>50</v>
      </c>
    </row>
    <row r="32" customFormat="false" ht="28.35" hidden="false" customHeight="false" outlineLevel="0" collapsed="false">
      <c r="B32" s="4" t="s">
        <v>51</v>
      </c>
      <c r="C32" s="5" t="s">
        <v>52</v>
      </c>
    </row>
    <row r="33" customFormat="false" ht="15" hidden="false" customHeight="false" outlineLevel="0" collapsed="false">
      <c r="B33" s="4" t="s">
        <v>53</v>
      </c>
      <c r="C33" s="5" t="s">
        <v>54</v>
      </c>
    </row>
    <row r="34" customFormat="false" ht="15" hidden="false" customHeight="false" outlineLevel="0" collapsed="false">
      <c r="B34" s="4" t="s">
        <v>55</v>
      </c>
      <c r="C34" s="5" t="s">
        <v>56</v>
      </c>
    </row>
    <row r="35" customFormat="false" ht="15" hidden="false" customHeight="false" outlineLevel="0" collapsed="false">
      <c r="B35" s="6"/>
    </row>
    <row r="36" customFormat="false" ht="15" hidden="false" customHeight="false" outlineLevel="0" collapsed="false">
      <c r="B36" s="3" t="s">
        <v>57</v>
      </c>
    </row>
    <row r="37" customFormat="false" ht="15" hidden="false" customHeight="false" outlineLevel="0" collapsed="false">
      <c r="B37" s="4" t="s">
        <v>58</v>
      </c>
      <c r="C37" s="5" t="s">
        <v>59</v>
      </c>
    </row>
    <row r="38" customFormat="false" ht="15" hidden="false" customHeight="false" outlineLevel="0" collapsed="false">
      <c r="B38" s="4" t="s">
        <v>60</v>
      </c>
      <c r="C38" s="5" t="s">
        <v>61</v>
      </c>
    </row>
    <row r="39" customFormat="false" ht="15" hidden="false" customHeight="false" outlineLevel="0" collapsed="false">
      <c r="B39" s="4" t="s">
        <v>62</v>
      </c>
      <c r="C39" s="5" t="s">
        <v>63</v>
      </c>
    </row>
    <row r="40" customFormat="false" ht="28.35" hidden="false" customHeight="false" outlineLevel="0" collapsed="false">
      <c r="B40" s="4" t="s">
        <v>64</v>
      </c>
      <c r="C40" s="5" t="s">
        <v>65</v>
      </c>
    </row>
    <row r="41" customFormat="false" ht="15" hidden="false" customHeight="false" outlineLevel="0" collapsed="false">
      <c r="B41" s="4" t="s">
        <v>66</v>
      </c>
      <c r="C41" s="5" t="s">
        <v>67</v>
      </c>
    </row>
    <row r="42" customFormat="false" ht="28.35" hidden="false" customHeight="false" outlineLevel="0" collapsed="false">
      <c r="B42" s="4" t="s">
        <v>68</v>
      </c>
      <c r="C42" s="5" t="s">
        <v>69</v>
      </c>
    </row>
    <row r="43" customFormat="false" ht="15" hidden="false" customHeight="false" outlineLevel="0" collapsed="false">
      <c r="B43" s="6"/>
    </row>
    <row r="44" customFormat="false" ht="15" hidden="false" customHeight="false" outlineLevel="0" collapsed="false">
      <c r="B44" s="6" t="s">
        <v>70</v>
      </c>
    </row>
    <row r="46" customFormat="false" ht="15" hidden="false" customHeight="false" outlineLevel="0" collapsed="false">
      <c r="B46" s="7" t="s">
        <v>71</v>
      </c>
      <c r="C46" s="8" t="s">
        <v>72</v>
      </c>
    </row>
    <row r="47" customFormat="false" ht="15" hidden="false" customHeight="false" outlineLevel="0" collapsed="false">
      <c r="C47" s="9" t="s">
        <v>73</v>
      </c>
    </row>
    <row r="48" customFormat="false" ht="15" hidden="false" customHeight="false" outlineLevel="0" collapsed="false">
      <c r="C48" s="10" t="s">
        <v>74</v>
      </c>
    </row>
    <row r="49" customFormat="false" ht="15" hidden="false" customHeight="false" outlineLevel="0" collapsed="false">
      <c r="C49" s="11" t="s">
        <v>75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F3A5F"/>
    <pageSetUpPr fitToPage="true"/>
  </sheetPr>
  <dimension ref="A1:J3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"/>
    <col collapsed="false" customWidth="true" hidden="false" outlineLevel="0" max="2" min="2" style="0" width="36"/>
    <col collapsed="false" customWidth="true" hidden="false" outlineLevel="0" max="5" min="3" style="0" width="12"/>
    <col collapsed="false" customWidth="true" hidden="false" outlineLevel="0" max="6" min="6" style="0" width="36"/>
    <col collapsed="false" customWidth="true" hidden="false" outlineLevel="0" max="7" min="7" style="0" width="30"/>
    <col collapsed="false" customWidth="true" hidden="false" outlineLevel="0" max="10" min="8" style="0" width="10"/>
    <col collapsed="false" customWidth="true" hidden="false" outlineLevel="0" max="11" min="11" style="0" width="3"/>
  </cols>
  <sheetData>
    <row r="1" customFormat="false" ht="19.7" hidden="false" customHeight="false" outlineLevel="0" collapsed="false">
      <c r="A1" s="1" t="s">
        <v>76</v>
      </c>
    </row>
    <row r="2" customFormat="false" ht="15" hidden="false" customHeight="false" outlineLevel="0" collapsed="false">
      <c r="A2" s="2" t="s">
        <v>77</v>
      </c>
    </row>
    <row r="5" customFormat="false" ht="17.35" hidden="false" customHeight="false" outlineLevel="0" collapsed="false">
      <c r="B5" s="7" t="s">
        <v>78</v>
      </c>
      <c r="C5" s="12" t="n">
        <v>46368</v>
      </c>
      <c r="D5" s="13" t="s">
        <v>79</v>
      </c>
      <c r="E5" s="14" t="n">
        <f aca="true">IF(C5="","",INT(C5)-TODAY())</f>
        <v>49</v>
      </c>
      <c r="F5" s="15" t="s">
        <v>80</v>
      </c>
    </row>
    <row r="7" customFormat="false" ht="15" hidden="false" customHeight="false" outlineLevel="0" collapsed="false">
      <c r="B7" s="16" t="s">
        <v>81</v>
      </c>
      <c r="C7" s="16" t="s">
        <v>82</v>
      </c>
      <c r="D7" s="16" t="s">
        <v>83</v>
      </c>
      <c r="F7" s="16" t="s">
        <v>84</v>
      </c>
      <c r="G7" s="16" t="s">
        <v>85</v>
      </c>
    </row>
    <row r="8" customFormat="false" ht="15" hidden="false" customHeight="false" outlineLevel="0" collapsed="false">
      <c r="B8" s="17" t="s">
        <v>86</v>
      </c>
      <c r="C8" s="18" t="n">
        <f aca="false">'Verbal Stats'!B13</f>
        <v>12</v>
      </c>
      <c r="D8" s="18" t="n">
        <f aca="false">'Quant Stats'!B10</f>
        <v>12</v>
      </c>
      <c r="F8" s="19" t="s">
        <v>87</v>
      </c>
      <c r="G8" s="20" t="n">
        <f aca="false">COUNT(Mocks!$G$5:$G$34)</f>
        <v>3</v>
      </c>
    </row>
    <row r="9" customFormat="false" ht="15" hidden="false" customHeight="false" outlineLevel="0" collapsed="false">
      <c r="B9" s="17" t="s">
        <v>88</v>
      </c>
      <c r="C9" s="21" t="n">
        <f aca="false">'Verbal Stats'!D13</f>
        <v>0.583333333333333</v>
      </c>
      <c r="D9" s="21" t="n">
        <f aca="false">'Quant Stats'!D10</f>
        <v>0.666666666666667</v>
      </c>
      <c r="F9" s="19" t="s">
        <v>89</v>
      </c>
      <c r="G9" s="20" t="n">
        <f aca="false">IFERROR(INDEX(Mocks!$G$5:$G$34,MATCH(9.99E+307,Mocks!$G$5:$G$34)),"")</f>
        <v>320</v>
      </c>
    </row>
    <row r="10" customFormat="false" ht="15" hidden="false" customHeight="false" outlineLevel="0" collapsed="false">
      <c r="B10" s="17" t="s">
        <v>90</v>
      </c>
      <c r="C10" s="21" t="n">
        <f aca="false">'Verbal Stats'!K13</f>
        <v>0.666666666666667</v>
      </c>
      <c r="D10" s="21" t="n">
        <f aca="false">'Quant Stats'!K10</f>
        <v>0.833333333333333</v>
      </c>
      <c r="F10" s="19" t="s">
        <v>91</v>
      </c>
      <c r="G10" s="20" t="n">
        <f aca="false">IF(COUNT(Mocks!$G$5:$G$34)=0,"",MAX(Mocks!$G$5:$G$34))</f>
        <v>320</v>
      </c>
    </row>
    <row r="11" customFormat="false" ht="15" hidden="false" customHeight="false" outlineLevel="0" collapsed="false">
      <c r="B11" s="17" t="s">
        <v>92</v>
      </c>
      <c r="C11" s="21" t="n">
        <f aca="false">'Verbal Stats'!E13</f>
        <v>0.51764705882353</v>
      </c>
      <c r="D11" s="21" t="n">
        <f aca="false">'Quant Stats'!E10</f>
        <v>0.597701149425287</v>
      </c>
      <c r="F11" s="19" t="s">
        <v>93</v>
      </c>
      <c r="G11" s="20" t="n">
        <f aca="false">IFERROR(INDEX(Mocks!$E$5:$E$34,MATCH(9.99E+307,Mocks!$E$5:$E$34)),"")</f>
        <v>157</v>
      </c>
    </row>
    <row r="12" customFormat="false" ht="15" hidden="false" customHeight="false" outlineLevel="0" collapsed="false">
      <c r="B12" s="17" t="s">
        <v>94</v>
      </c>
      <c r="C12" s="22" t="n">
        <f aca="false">'Verbal Stats'!F13</f>
        <v>3.54166666666667</v>
      </c>
      <c r="D12" s="22" t="n">
        <f aca="false">'Quant Stats'!F10</f>
        <v>3.625</v>
      </c>
      <c r="F12" s="19" t="s">
        <v>95</v>
      </c>
      <c r="G12" s="20" t="n">
        <f aca="false">IFERROR(INDEX(Mocks!$F$5:$F$34,MATCH(9.99E+307,Mocks!$F$5:$F$34)),"")</f>
        <v>163</v>
      </c>
    </row>
    <row r="13" customFormat="false" ht="15" hidden="false" customHeight="false" outlineLevel="0" collapsed="false">
      <c r="B13" s="17" t="s">
        <v>96</v>
      </c>
      <c r="C13" s="18" t="n">
        <f aca="false">IFERROR(AVERAGE('Verbal Log'!$L$5:$L$1004),"")</f>
        <v>86.25</v>
      </c>
      <c r="D13" s="18" t="n">
        <f aca="false">IFERROR(AVERAGE('Quant Log'!$L$5:$L$1004),"")</f>
        <v>98.75</v>
      </c>
      <c r="F13" s="19" t="s">
        <v>97</v>
      </c>
      <c r="G13" s="23" t="n">
        <f aca="false">IF(OR(COUNT(Mocks!$G$5:$G$34)&lt;2,NOT(ISNUMBER(INDEX(Mocks!$G$5:$G$34,1)))),"",G9-INDEX(Mocks!$G$5:$G$34,1))</f>
        <v>10</v>
      </c>
    </row>
    <row r="14" customFormat="false" ht="15" hidden="false" customHeight="false" outlineLevel="0" collapsed="false">
      <c r="B14" s="17" t="s">
        <v>98</v>
      </c>
      <c r="C14" s="18" t="n">
        <f aca="false">'Verbal Stats'!I13</f>
        <v>91.25</v>
      </c>
      <c r="D14" s="18" t="n">
        <f aca="false">'Quant Stats'!I10</f>
        <v>101.666666666667</v>
      </c>
    </row>
    <row r="15" customFormat="false" ht="15" hidden="false" customHeight="false" outlineLevel="0" collapsed="false">
      <c r="B15" s="17" t="s">
        <v>99</v>
      </c>
      <c r="C15" s="18" t="n">
        <f aca="false">COUNTIF('Verbal Log'!$N$5:$N$1004,"Slow")</f>
        <v>5</v>
      </c>
      <c r="D15" s="18" t="n">
        <f aca="false">COUNTIF('Quant Log'!$N$5:$N$1004,"Slow")</f>
        <v>5</v>
      </c>
      <c r="F15" s="24" t="s">
        <v>55</v>
      </c>
      <c r="G15" s="24" t="s">
        <v>100</v>
      </c>
    </row>
    <row r="16" customFormat="false" ht="15" hidden="false" customHeight="false" outlineLevel="0" collapsed="false">
      <c r="B16" s="17" t="s">
        <v>101</v>
      </c>
      <c r="C16" s="18" t="n">
        <f aca="false">COUNTIFS('Verbal Log'!$J$5:$J$1004,"Correct",'Verbal Log'!$K$5:$K$1004,"50-50")+COUNTIFS('Verbal Log'!$J$5:$J$1004,"Correct",'Verbal Log'!$K$5:$K$1004,"Guess")</f>
        <v>1</v>
      </c>
      <c r="D16" s="18" t="n">
        <f aca="false">COUNTIFS('Quant Log'!$J$5:$J$1004,"Correct",'Quant Log'!$K$5:$K$1004,"50-50")+COUNTIFS('Quant Log'!$J$5:$J$1004,"Correct",'Quant Log'!$K$5:$K$1004,"Guess")</f>
        <v>1</v>
      </c>
      <c r="F16" s="19" t="s">
        <v>102</v>
      </c>
      <c r="G16" s="25" t="n">
        <f aca="false">SUMPRODUCT(('Verbal Log'!$C$5:$C$1004&lt;&gt;"")*ISNA(MATCH('Verbal Log'!$C$5:$C$1004,Lists!$K$5:$K$14,0)))+SUMPRODUCT(('Verbal Log'!$E$5:$E$1004&lt;&gt;"")*ISNA(MATCH('Verbal Log'!$E$5:$E$1004,Lists!$A$5:$A$12,0)))+SUMPRODUCT(('Verbal Log'!$F$5:$F$1004&lt;&gt;"")*ISNA(MATCH('Verbal Log'!$F$5:$F$1004,Lists!$D$5:$D$27,0)))+SUMPRODUCT(('Verbal Log'!$K$5:$K$1004&lt;&gt;"")*ISNA(MATCH('Verbal Log'!$K$5:$K$1004,Lists!$M$5:$M$7,0)))+SUMPRODUCT(('Verbal Log'!$O$5:$O$1004&lt;&gt;"")*ISNA(MATCH('Verbal Log'!$O$5:$O$1004,Lists!$O$5:$O$14,0)))+SUMPRODUCT(('Verbal Log'!$R$5:$R$1004&lt;&gt;"")*ISNA(MATCH('Verbal Log'!$R$5:$R$1004,Lists!$R$5:$R$6,0)))+SUMPRODUCT(('Verbal Log'!$T$5:$T$1004&lt;&gt;"")*ISNA(MATCH('Verbal Log'!$T$5:$T$1004,Lists!$R$5:$R$6,0)))+SUMPRODUCT(('Quant Log'!$C$5:$C$1004&lt;&gt;"")*ISNA(MATCH('Quant Log'!$C$5:$C$1004,Lists!$K$5:$K$14,0)))+SUMPRODUCT(('Quant Log'!$E$5:$E$1004&lt;&gt;"")*ISNA(MATCH('Quant Log'!$E$5:$E$1004,Lists!$F$5:$F$9,0)))+SUMPRODUCT(('Quant Log'!$F$5:$F$1004&lt;&gt;"")*ISNA(MATCH('Quant Log'!$F$5:$F$1004,Lists!$I$5:$I$33,0)))+SUMPRODUCT(('Quant Log'!$K$5:$K$1004&lt;&gt;"")*ISNA(MATCH('Quant Log'!$K$5:$K$1004,Lists!$M$5:$M$7,0)))+SUMPRODUCT(('Quant Log'!$O$5:$O$1004&lt;&gt;"")*ISNA(MATCH('Quant Log'!$O$5:$O$1004,Lists!$O$5:$O$14,0)))+SUMPRODUCT(('Quant Log'!$R$5:$R$1004&lt;&gt;"")*ISNA(MATCH('Quant Log'!$R$5:$R$1004,Lists!$R$5:$R$6,0)))+SUMPRODUCT(('Quant Log'!$T$5:$T$1004&lt;&gt;"")*ISNA(MATCH('Quant Log'!$T$5:$T$1004,Lists!$R$5:$R$6,0)))</f>
        <v>0</v>
      </c>
    </row>
    <row r="17" customFormat="false" ht="15" hidden="false" customHeight="false" outlineLevel="0" collapsed="false">
      <c r="B17" s="17" t="s">
        <v>103</v>
      </c>
      <c r="C17" s="18" t="n">
        <f aca="false">COUNTIF('Verbal Log'!$U$5:$U$1004,"*DUE")</f>
        <v>2</v>
      </c>
      <c r="D17" s="18" t="n">
        <f aca="false">COUNTIF('Quant Log'!$U$5:$U$1004,"*DUE")</f>
        <v>1</v>
      </c>
      <c r="F17" s="19" t="s">
        <v>104</v>
      </c>
      <c r="G17" s="25" t="n">
        <f aca="false">SUMPRODUCT(('Verbal Log'!$J$5:$J$1004&lt;&gt;"")*NOT(ISNUMBER('Verbal Log'!$G$5:$G$1004)))+SUMPRODUCT(('Quant Log'!$J$5:$J$1004&lt;&gt;"")*NOT(ISNUMBER('Quant Log'!$G$5:$G$1004)))</f>
        <v>0</v>
      </c>
    </row>
    <row r="18" customFormat="false" ht="15" hidden="false" customHeight="false" outlineLevel="0" collapsed="false">
      <c r="F18" s="19" t="s">
        <v>105</v>
      </c>
      <c r="G18" s="25" t="n">
        <f aca="false">COUNTIF('Verbal Log'!$D$5:$D$1004,"SAMPLE*")+COUNTIF('Quant Log'!$D$5:$D$1004,"SAMPLE*")+COUNTIF(Mocks!$D$5:$D$34,"SAMPLE*")+COUNTIF('Study Time'!$M$7:$M$32,"(sample)*")</f>
        <v>29</v>
      </c>
    </row>
    <row r="19" customFormat="false" ht="15" hidden="false" customHeight="false" outlineLevel="0" collapsed="false">
      <c r="F19" s="15" t="s">
        <v>106</v>
      </c>
    </row>
    <row r="20" customFormat="false" ht="15" hidden="false" customHeight="false" outlineLevel="0" collapsed="false">
      <c r="B20" s="24" t="s">
        <v>107</v>
      </c>
      <c r="C20" s="24" t="s">
        <v>108</v>
      </c>
      <c r="D20" s="24" t="s">
        <v>109</v>
      </c>
      <c r="E20" s="24" t="s">
        <v>45</v>
      </c>
      <c r="G20" s="24" t="s">
        <v>110</v>
      </c>
      <c r="H20" s="24" t="s">
        <v>82</v>
      </c>
      <c r="I20" s="24" t="s">
        <v>83</v>
      </c>
      <c r="J20" s="24" t="s">
        <v>111</v>
      </c>
    </row>
    <row r="21" customFormat="false" ht="15" hidden="false" customHeight="false" outlineLevel="0" collapsed="false">
      <c r="B21" s="19" t="str">
        <f aca="false">IF(LARGE('Verbal Stats'!$L$23:$L$45,1)&lt;1,"—",INDEX('Verbal Stats'!$A$23:$A$45,MATCH(LARGE('Verbal Stats'!$L$23:$L$45,1),'Verbal Stats'!$L$23:$L$45,0)))</f>
        <v>CR – Assumption</v>
      </c>
      <c r="C21" s="25" t="n">
        <f aca="false">IF(LARGE('Verbal Stats'!$L$23:$L$45,1)&lt;1,"",INDEX('Verbal Stats'!$B$23:$B$45,MATCH(LARGE('Verbal Stats'!$L$23:$L$45,1),'Verbal Stats'!$L$23:$L$45,0)))</f>
        <v>1</v>
      </c>
      <c r="D21" s="26" t="n">
        <f aca="false">IF(LARGE('Verbal Stats'!$L$23:$L$45,1)&lt;1,"",INDEX('Verbal Stats'!$D$23:$D$45,MATCH(LARGE('Verbal Stats'!$L$23:$L$45,1),'Verbal Stats'!$L$23:$L$45,0)))</f>
        <v>0</v>
      </c>
      <c r="E21" s="25" t="n">
        <f aca="false">IF(LARGE('Verbal Stats'!$L$23:$L$45,1)&lt;1,"",INDEX('Verbal Stats'!$J$23:$J$45,MATCH(LARGE('Verbal Stats'!$L$23:$L$45,1),'Verbal Stats'!$L$23:$L$45,0)))</f>
        <v>1</v>
      </c>
      <c r="G21" s="19" t="str">
        <f aca="false">Lists!$O$5</f>
        <v>Content gap</v>
      </c>
      <c r="H21" s="25" t="n">
        <f aca="false">'Verbal Stats'!D49</f>
        <v>0</v>
      </c>
      <c r="I21" s="25" t="n">
        <f aca="false">'Quant Stats'!D54</f>
        <v>2</v>
      </c>
      <c r="J21" s="25" t="n">
        <f aca="false">H21+I21</f>
        <v>2</v>
      </c>
    </row>
    <row r="22" customFormat="false" ht="15" hidden="false" customHeight="false" outlineLevel="0" collapsed="false">
      <c r="B22" s="19" t="str">
        <f aca="false">IF(LARGE('Verbal Stats'!$L$23:$L$45,2)&lt;1,"—",INDEX('Verbal Stats'!$A$23:$A$45,MATCH(LARGE('Verbal Stats'!$L$23:$L$45,2),'Verbal Stats'!$L$23:$L$45,0)))</f>
        <v>RC – Function / Purpose</v>
      </c>
      <c r="C22" s="25" t="n">
        <f aca="false">IF(LARGE('Verbal Stats'!$L$23:$L$45,2)&lt;1,"",INDEX('Verbal Stats'!$B$23:$B$45,MATCH(LARGE('Verbal Stats'!$L$23:$L$45,2),'Verbal Stats'!$L$23:$L$45,0)))</f>
        <v>1</v>
      </c>
      <c r="D22" s="26" t="n">
        <f aca="false">IF(LARGE('Verbal Stats'!$L$23:$L$45,2)&lt;1,"",INDEX('Verbal Stats'!$D$23:$D$45,MATCH(LARGE('Verbal Stats'!$L$23:$L$45,2),'Verbal Stats'!$L$23:$L$45,0)))</f>
        <v>0</v>
      </c>
      <c r="E22" s="25" t="n">
        <f aca="false">IF(LARGE('Verbal Stats'!$L$23:$L$45,2)&lt;1,"",INDEX('Verbal Stats'!$J$23:$J$45,MATCH(LARGE('Verbal Stats'!$L$23:$L$45,2),'Verbal Stats'!$L$23:$L$45,0)))</f>
        <v>1</v>
      </c>
      <c r="G22" s="19" t="str">
        <f aca="false">Lists!$O$6</f>
        <v>Misread question / passage</v>
      </c>
      <c r="H22" s="25" t="n">
        <f aca="false">'Verbal Stats'!D50</f>
        <v>1</v>
      </c>
      <c r="I22" s="25" t="n">
        <f aca="false">'Quant Stats'!D55</f>
        <v>0</v>
      </c>
      <c r="J22" s="25" t="n">
        <f aca="false">H22+I22</f>
        <v>1</v>
      </c>
    </row>
    <row r="23" customFormat="false" ht="15" hidden="false" customHeight="false" outlineLevel="0" collapsed="false">
      <c r="B23" s="19" t="str">
        <f aca="false">IF(LARGE('Verbal Stats'!$L$23:$L$45,3)&lt;1,"—",INDEX('Verbal Stats'!$A$23:$A$45,MATCH(LARGE('Verbal Stats'!$L$23:$L$45,3),'Verbal Stats'!$L$23:$L$45,0)))</f>
        <v>RC – Inference</v>
      </c>
      <c r="C23" s="25" t="n">
        <f aca="false">IF(LARGE('Verbal Stats'!$L$23:$L$45,3)&lt;1,"",INDEX('Verbal Stats'!$B$23:$B$45,MATCH(LARGE('Verbal Stats'!$L$23:$L$45,3),'Verbal Stats'!$L$23:$L$45,0)))</f>
        <v>1</v>
      </c>
      <c r="D23" s="26" t="n">
        <f aca="false">IF(LARGE('Verbal Stats'!$L$23:$L$45,3)&lt;1,"",INDEX('Verbal Stats'!$D$23:$D$45,MATCH(LARGE('Verbal Stats'!$L$23:$L$45,3),'Verbal Stats'!$L$23:$L$45,0)))</f>
        <v>0</v>
      </c>
      <c r="E23" s="25" t="n">
        <f aca="false">IF(LARGE('Verbal Stats'!$L$23:$L$45,3)&lt;1,"",INDEX('Verbal Stats'!$J$23:$J$45,MATCH(LARGE('Verbal Stats'!$L$23:$L$45,3),'Verbal Stats'!$L$23:$L$45,0)))</f>
        <v>1</v>
      </c>
      <c r="G23" s="19" t="str">
        <f aca="false">Lists!$O$7</f>
        <v>Calculation slip</v>
      </c>
      <c r="H23" s="25" t="n">
        <f aca="false">'Verbal Stats'!D51</f>
        <v>0</v>
      </c>
      <c r="I23" s="25" t="n">
        <f aca="false">'Quant Stats'!D56</f>
        <v>0</v>
      </c>
      <c r="J23" s="25" t="n">
        <f aca="false">H23+I23</f>
        <v>0</v>
      </c>
    </row>
    <row r="24" customFormat="false" ht="15" hidden="false" customHeight="false" outlineLevel="0" collapsed="false">
      <c r="B24" s="19" t="str">
        <f aca="false">IF(LARGE('Verbal Stats'!$L$23:$L$45,4)&lt;1,"—",INDEX('Verbal Stats'!$A$23:$A$45,MATCH(LARGE('Verbal Stats'!$L$23:$L$45,4),'Verbal Stats'!$L$23:$L$45,0)))</f>
        <v>TC/SE – Secondary meaning</v>
      </c>
      <c r="C24" s="25" t="n">
        <f aca="false">IF(LARGE('Verbal Stats'!$L$23:$L$45,4)&lt;1,"",INDEX('Verbal Stats'!$B$23:$B$45,MATCH(LARGE('Verbal Stats'!$L$23:$L$45,4),'Verbal Stats'!$L$23:$L$45,0)))</f>
        <v>1</v>
      </c>
      <c r="D24" s="26" t="n">
        <f aca="false">IF(LARGE('Verbal Stats'!$L$23:$L$45,4)&lt;1,"",INDEX('Verbal Stats'!$D$23:$D$45,MATCH(LARGE('Verbal Stats'!$L$23:$L$45,4),'Verbal Stats'!$L$23:$L$45,0)))</f>
        <v>0</v>
      </c>
      <c r="E24" s="25" t="n">
        <f aca="false">IF(LARGE('Verbal Stats'!$L$23:$L$45,4)&lt;1,"",INDEX('Verbal Stats'!$J$23:$J$45,MATCH(LARGE('Verbal Stats'!$L$23:$L$45,4),'Verbal Stats'!$L$23:$L$45,0)))</f>
        <v>1</v>
      </c>
      <c r="G24" s="19" t="str">
        <f aca="false">Lists!$O$8</f>
        <v>Fell for trap answer</v>
      </c>
      <c r="H24" s="25" t="n">
        <f aca="false">'Verbal Stats'!D52</f>
        <v>2</v>
      </c>
      <c r="I24" s="25" t="n">
        <f aca="false">'Quant Stats'!D57</f>
        <v>1</v>
      </c>
      <c r="J24" s="25" t="n">
        <f aca="false">H24+I24</f>
        <v>3</v>
      </c>
    </row>
    <row r="25" customFormat="false" ht="15" hidden="false" customHeight="false" outlineLevel="0" collapsed="false">
      <c r="B25" s="19" t="str">
        <f aca="false">IF(LARGE('Verbal Stats'!$L$23:$L$45,5)&lt;1,"—",INDEX('Verbal Stats'!$A$23:$A$45,MATCH(LARGE('Verbal Stats'!$L$23:$L$45,5),'Verbal Stats'!$L$23:$L$45,0)))</f>
        <v>TC/SE – Multi-blank logic</v>
      </c>
      <c r="C25" s="25" t="n">
        <f aca="false">IF(LARGE('Verbal Stats'!$L$23:$L$45,5)&lt;1,"",INDEX('Verbal Stats'!$B$23:$B$45,MATCH(LARGE('Verbal Stats'!$L$23:$L$45,5),'Verbal Stats'!$L$23:$L$45,0)))</f>
        <v>1</v>
      </c>
      <c r="D25" s="26" t="n">
        <f aca="false">IF(LARGE('Verbal Stats'!$L$23:$L$45,5)&lt;1,"",INDEX('Verbal Stats'!$D$23:$D$45,MATCH(LARGE('Verbal Stats'!$L$23:$L$45,5),'Verbal Stats'!$L$23:$L$45,0)))</f>
        <v>0</v>
      </c>
      <c r="E25" s="25" t="n">
        <f aca="false">IF(LARGE('Verbal Stats'!$L$23:$L$45,5)&lt;1,"",INDEX('Verbal Stats'!$J$23:$J$45,MATCH(LARGE('Verbal Stats'!$L$23:$L$45,5),'Verbal Stats'!$L$23:$L$45,0)))</f>
        <v>1</v>
      </c>
      <c r="G25" s="19" t="str">
        <f aca="false">Lists!$O$9</f>
        <v>Vocabulary unknown</v>
      </c>
      <c r="H25" s="25" t="n">
        <f aca="false">'Verbal Stats'!D53</f>
        <v>1</v>
      </c>
      <c r="I25" s="25" t="n">
        <f aca="false">'Quant Stats'!D58</f>
        <v>0</v>
      </c>
      <c r="J25" s="25" t="n">
        <f aca="false">H25+I25</f>
        <v>1</v>
      </c>
    </row>
    <row r="26" customFormat="false" ht="15" hidden="false" customHeight="false" outlineLevel="0" collapsed="false">
      <c r="G26" s="19" t="str">
        <f aca="false">Lists!$O$10</f>
        <v>Out of scope / over-inference</v>
      </c>
      <c r="H26" s="25" t="n">
        <f aca="false">'Verbal Stats'!D54</f>
        <v>1</v>
      </c>
      <c r="I26" s="25" t="n">
        <f aca="false">'Quant Stats'!D59</f>
        <v>0</v>
      </c>
      <c r="J26" s="25" t="n">
        <f aca="false">H26+I26</f>
        <v>1</v>
      </c>
    </row>
    <row r="27" customFormat="false" ht="15" hidden="false" customHeight="false" outlineLevel="0" collapsed="false">
      <c r="B27" s="24" t="s">
        <v>112</v>
      </c>
      <c r="C27" s="24" t="s">
        <v>108</v>
      </c>
      <c r="D27" s="24" t="s">
        <v>109</v>
      </c>
      <c r="E27" s="24" t="s">
        <v>45</v>
      </c>
      <c r="G27" s="19" t="str">
        <f aca="false">Lists!$O$11</f>
        <v>Too slow / got stuck</v>
      </c>
      <c r="H27" s="25" t="n">
        <f aca="false">'Verbal Stats'!D55</f>
        <v>0</v>
      </c>
      <c r="I27" s="25" t="n">
        <f aca="false">'Quant Stats'!D60</f>
        <v>1</v>
      </c>
      <c r="J27" s="25" t="n">
        <f aca="false">H27+I27</f>
        <v>1</v>
      </c>
    </row>
    <row r="28" customFormat="false" ht="15" hidden="false" customHeight="false" outlineLevel="0" collapsed="false">
      <c r="B28" s="19" t="str">
        <f aca="false">IF(LARGE('Quant Stats'!$L$22:$L$50,1)&lt;1,"—",INDEX('Quant Stats'!$A$22:$A$50,MATCH(LARGE('Quant Stats'!$L$22:$L$50,1),'Quant Stats'!$L$22:$L$50,0)))</f>
        <v>Data Analysis – Counting</v>
      </c>
      <c r="C28" s="25" t="n">
        <f aca="false">IF(LARGE('Quant Stats'!$L$22:$L$50,1)&lt;1,"",INDEX('Quant Stats'!$B$22:$B$50,MATCH(LARGE('Quant Stats'!$L$22:$L$50,1),'Quant Stats'!$L$22:$L$50,0)))</f>
        <v>1</v>
      </c>
      <c r="D28" s="26" t="n">
        <f aca="false">IF(LARGE('Quant Stats'!$L$22:$L$50,1)&lt;1,"",INDEX('Quant Stats'!$D$22:$D$50,MATCH(LARGE('Quant Stats'!$L$22:$L$50,1),'Quant Stats'!$L$22:$L$50,0)))</f>
        <v>0</v>
      </c>
      <c r="E28" s="25" t="n">
        <f aca="false">IF(LARGE('Quant Stats'!$L$22:$L$50,1)&lt;1,"",INDEX('Quant Stats'!$J$22:$J$50,MATCH(LARGE('Quant Stats'!$L$22:$L$50,1),'Quant Stats'!$L$22:$L$50,0)))</f>
        <v>1</v>
      </c>
      <c r="G28" s="19" t="str">
        <f aca="false">Lists!$O$12</f>
        <v>Rushed</v>
      </c>
      <c r="H28" s="25" t="n">
        <f aca="false">'Verbal Stats'!D56</f>
        <v>1</v>
      </c>
      <c r="I28" s="25" t="n">
        <f aca="false">'Quant Stats'!D61</f>
        <v>0</v>
      </c>
      <c r="J28" s="25" t="n">
        <f aca="false">H28+I28</f>
        <v>1</v>
      </c>
    </row>
    <row r="29" customFormat="false" ht="15" hidden="false" customHeight="false" outlineLevel="0" collapsed="false">
      <c r="B29" s="19" t="str">
        <f aca="false">IF(LARGE('Quant Stats'!$L$22:$L$50,2)&lt;1,"—",INDEX('Quant Stats'!$A$22:$A$50,MATCH(LARGE('Quant Stats'!$L$22:$L$50,2),'Quant Stats'!$L$22:$L$50,0)))</f>
        <v>Geometry – Triangles</v>
      </c>
      <c r="C29" s="25" t="n">
        <f aca="false">IF(LARGE('Quant Stats'!$L$22:$L$50,2)&lt;1,"",INDEX('Quant Stats'!$B$22:$B$50,MATCH(LARGE('Quant Stats'!$L$22:$L$50,2),'Quant Stats'!$L$22:$L$50,0)))</f>
        <v>1</v>
      </c>
      <c r="D29" s="26" t="n">
        <f aca="false">IF(LARGE('Quant Stats'!$L$22:$L$50,2)&lt;1,"",INDEX('Quant Stats'!$D$22:$D$50,MATCH(LARGE('Quant Stats'!$L$22:$L$50,2),'Quant Stats'!$L$22:$L$50,0)))</f>
        <v>0</v>
      </c>
      <c r="E29" s="25" t="n">
        <f aca="false">IF(LARGE('Quant Stats'!$L$22:$L$50,2)&lt;1,"",INDEX('Quant Stats'!$J$22:$J$50,MATCH(LARGE('Quant Stats'!$L$22:$L$50,2),'Quant Stats'!$L$22:$L$50,0)))</f>
        <v>1</v>
      </c>
      <c r="G29" s="19" t="str">
        <f aca="false">Lists!$O$13</f>
        <v>Pure guess</v>
      </c>
      <c r="H29" s="25" t="n">
        <f aca="false">'Verbal Stats'!D57</f>
        <v>0</v>
      </c>
      <c r="I29" s="25" t="n">
        <f aca="false">'Quant Stats'!D62</f>
        <v>1</v>
      </c>
      <c r="J29" s="25" t="n">
        <f aca="false">H29+I29</f>
        <v>1</v>
      </c>
    </row>
    <row r="30" customFormat="false" ht="15" hidden="false" customHeight="false" outlineLevel="0" collapsed="false">
      <c r="B30" s="19" t="str">
        <f aca="false">IF(LARGE('Quant Stats'!$L$22:$L$50,3)&lt;1,"—",INDEX('Quant Stats'!$A$22:$A$50,MATCH(LARGE('Quant Stats'!$L$22:$L$50,3),'Quant Stats'!$L$22:$L$50,0)))</f>
        <v>Algebra – Inequalities</v>
      </c>
      <c r="C30" s="25" t="n">
        <f aca="false">IF(LARGE('Quant Stats'!$L$22:$L$50,3)&lt;1,"",INDEX('Quant Stats'!$B$22:$B$50,MATCH(LARGE('Quant Stats'!$L$22:$L$50,3),'Quant Stats'!$L$22:$L$50,0)))</f>
        <v>1</v>
      </c>
      <c r="D30" s="26" t="n">
        <f aca="false">IF(LARGE('Quant Stats'!$L$22:$L$50,3)&lt;1,"",INDEX('Quant Stats'!$D$22:$D$50,MATCH(LARGE('Quant Stats'!$L$22:$L$50,3),'Quant Stats'!$L$22:$L$50,0)))</f>
        <v>0</v>
      </c>
      <c r="E30" s="25" t="n">
        <f aca="false">IF(LARGE('Quant Stats'!$L$22:$L$50,3)&lt;1,"",INDEX('Quant Stats'!$J$22:$J$50,MATCH(LARGE('Quant Stats'!$L$22:$L$50,3),'Quant Stats'!$L$22:$L$50,0)))</f>
        <v>1</v>
      </c>
      <c r="G30" s="19" t="str">
        <f aca="false">Lists!$O$14</f>
        <v>Other</v>
      </c>
      <c r="H30" s="25" t="n">
        <f aca="false">'Verbal Stats'!D58</f>
        <v>0</v>
      </c>
      <c r="I30" s="25" t="n">
        <f aca="false">'Quant Stats'!D63</f>
        <v>0</v>
      </c>
      <c r="J30" s="25" t="n">
        <f aca="false">H30+I30</f>
        <v>0</v>
      </c>
    </row>
    <row r="31" customFormat="false" ht="15" hidden="false" customHeight="false" outlineLevel="0" collapsed="false">
      <c r="B31" s="19" t="str">
        <f aca="false">IF(LARGE('Quant Stats'!$L$22:$L$50,4)&lt;1,"—",INDEX('Quant Stats'!$A$22:$A$50,MATCH(LARGE('Quant Stats'!$L$22:$L$50,4),'Quant Stats'!$L$22:$L$50,0)))</f>
        <v>Arithmetic – Integers &amp; divisibility</v>
      </c>
      <c r="C31" s="25" t="n">
        <f aca="false">IF(LARGE('Quant Stats'!$L$22:$L$50,4)&lt;1,"",INDEX('Quant Stats'!$B$22:$B$50,MATCH(LARGE('Quant Stats'!$L$22:$L$50,4),'Quant Stats'!$L$22:$L$50,0)))</f>
        <v>1</v>
      </c>
      <c r="D31" s="26" t="n">
        <f aca="false">IF(LARGE('Quant Stats'!$L$22:$L$50,4)&lt;1,"",INDEX('Quant Stats'!$D$22:$D$50,MATCH(LARGE('Quant Stats'!$L$22:$L$50,4),'Quant Stats'!$L$22:$L$50,0)))</f>
        <v>0</v>
      </c>
      <c r="E31" s="25" t="n">
        <f aca="false">IF(LARGE('Quant Stats'!$L$22:$L$50,4)&lt;1,"",INDEX('Quant Stats'!$J$22:$J$50,MATCH(LARGE('Quant Stats'!$L$22:$L$50,4),'Quant Stats'!$L$22:$L$50,0)))</f>
        <v>1</v>
      </c>
    </row>
    <row r="32" customFormat="false" ht="15" hidden="false" customHeight="false" outlineLevel="0" collapsed="false">
      <c r="B32" s="19" t="str">
        <f aca="false">IF(LARGE('Quant Stats'!$L$22:$L$50,5)&lt;1,"—",INDEX('Quant Stats'!$A$22:$A$50,MATCH(LARGE('Quant Stats'!$L$22:$L$50,5),'Quant Stats'!$L$22:$L$50,0)))</f>
        <v>Data Analysis – Probability</v>
      </c>
      <c r="C32" s="25" t="n">
        <f aca="false">IF(LARGE('Quant Stats'!$L$22:$L$50,5)&lt;1,"",INDEX('Quant Stats'!$B$22:$B$50,MATCH(LARGE('Quant Stats'!$L$22:$L$50,5),'Quant Stats'!$L$22:$L$50,0)))</f>
        <v>1</v>
      </c>
      <c r="D32" s="26" t="n">
        <f aca="false">IF(LARGE('Quant Stats'!$L$22:$L$50,5)&lt;1,"",INDEX('Quant Stats'!$D$22:$D$50,MATCH(LARGE('Quant Stats'!$L$22:$L$50,5),'Quant Stats'!$L$22:$L$50,0)))</f>
        <v>1</v>
      </c>
      <c r="E32" s="25" t="n">
        <f aca="false">IF(LARGE('Quant Stats'!$L$22:$L$50,5)&lt;1,"",INDEX('Quant Stats'!$J$22:$J$50,MATCH(LARGE('Quant Stats'!$L$22:$L$50,5),'Quant Stats'!$L$22:$L$50,0)))</f>
        <v>1</v>
      </c>
    </row>
    <row r="33" customFormat="false" ht="15" hidden="false" customHeight="false" outlineLevel="0" collapsed="false">
      <c r="B33" s="15" t="s">
        <v>113</v>
      </c>
    </row>
  </sheetData>
  <conditionalFormatting sqref="C17:D17">
    <cfRule type="cellIs" priority="2" operator="greaterThan" aboveAverage="0" equalAverage="0" bottom="0" percent="0" rank="0" text="" dxfId="0">
      <formula>0</formula>
    </cfRule>
  </conditionalFormatting>
  <conditionalFormatting sqref="C9:D11">
    <cfRule type="colorScale" priority="3">
      <colorScale>
        <cfvo type="num" val="0.4"/>
        <cfvo type="num" val="0.7"/>
        <cfvo type="num" val="0.9"/>
        <color rgb="FFF4CCCC"/>
        <color rgb="FFFFF2CC"/>
        <color rgb="FFD9EAD3"/>
      </colorScale>
    </cfRule>
  </conditionalFormatting>
  <conditionalFormatting sqref="G16:G18">
    <cfRule type="cellIs" priority="4" operator="greaterThan" aboveAverage="0" equalAverage="0" bottom="0" percent="0" rank="0" text="" dxfId="0">
      <formula>0</formula>
    </cfRule>
    <cfRule type="cellIs" priority="5" operator="equal" aboveAverage="0" equalAverage="0" bottom="0" percent="0" rank="0" text="" dxfId="1">
      <formula>0</formula>
    </cfRule>
  </conditionalFormatting>
  <conditionalFormatting sqref="J21:J30">
    <cfRule type="colorScale" priority="6">
      <colorScale>
        <cfvo type="min" val="0"/>
        <cfvo type="max" val="0"/>
        <color rgb="FFFFFFFF"/>
        <color rgb="FFF4A6A6"/>
      </colorScale>
    </cfRule>
  </conditionalFormatting>
  <dataValidations count="1">
    <dataValidation allowBlank="true" error="Enter your test date as a date, e.g. 12-Dec-26." errorStyle="stop" errorTitle="Not allowed" operator="greaterThan" showDropDown="false" showErrorMessage="true" showInputMessage="false" sqref="C5" type="date">
      <formula1>36526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5B7FA6"/>
    <pageSetUpPr fitToPage="true"/>
  </sheetPr>
  <dimension ref="A1:U100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4" ySplit="4" topLeftCell="E5" activePane="bottomRight" state="frozen"/>
      <selection pane="topLeft" activeCell="A1" activeCellId="0" sqref="A1"/>
      <selection pane="topRight" activeCell="E1" activeCellId="0" sqref="E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5"/>
    <col collapsed="false" customWidth="true" hidden="false" outlineLevel="0" max="2" min="2" style="0" width="11"/>
    <col collapsed="false" customWidth="true" hidden="false" outlineLevel="0" max="4" min="3" style="0" width="18"/>
    <col collapsed="false" customWidth="true" hidden="false" outlineLevel="0" max="5" min="5" style="0" width="19"/>
    <col collapsed="false" customWidth="true" hidden="false" outlineLevel="0" max="6" min="6" style="0" width="34"/>
    <col collapsed="false" customWidth="true" hidden="false" outlineLevel="0" max="10" min="7" style="0" width="10"/>
    <col collapsed="false" customWidth="true" hidden="false" outlineLevel="0" max="11" min="11" style="0" width="11"/>
    <col collapsed="false" customWidth="true" hidden="false" outlineLevel="0" max="14" min="12" style="0" width="9"/>
    <col collapsed="false" customWidth="true" hidden="false" outlineLevel="0" max="15" min="15" style="0" width="24"/>
    <col collapsed="false" customWidth="true" hidden="false" outlineLevel="0" max="16" min="16" style="0" width="44"/>
    <col collapsed="false" customWidth="true" hidden="false" outlineLevel="0" max="17" min="17" style="0" width="11"/>
    <col collapsed="false" customWidth="true" hidden="false" outlineLevel="0" max="18" min="18" style="0" width="10"/>
    <col collapsed="false" customWidth="true" hidden="false" outlineLevel="0" max="19" min="19" style="0" width="11"/>
    <col collapsed="false" customWidth="true" hidden="false" outlineLevel="0" max="20" min="20" style="0" width="10"/>
    <col collapsed="false" customWidth="true" hidden="false" outlineLevel="0" max="21" min="21" style="0" width="16"/>
  </cols>
  <sheetData>
    <row r="1" customFormat="false" ht="19.7" hidden="false" customHeight="false" outlineLevel="0" collapsed="false">
      <c r="A1" s="1" t="s">
        <v>114</v>
      </c>
    </row>
    <row r="2" customFormat="false" ht="15" hidden="false" customHeight="false" outlineLevel="0" collapsed="false">
      <c r="A2" s="2" t="s">
        <v>115</v>
      </c>
    </row>
    <row r="4" customFormat="false" ht="31.5" hidden="false" customHeight="true" outlineLevel="0" collapsed="false">
      <c r="A4" s="16" t="s">
        <v>116</v>
      </c>
      <c r="B4" s="16" t="s">
        <v>117</v>
      </c>
      <c r="C4" s="16" t="s">
        <v>118</v>
      </c>
      <c r="D4" s="16" t="s">
        <v>119</v>
      </c>
      <c r="E4" s="16" t="s">
        <v>120</v>
      </c>
      <c r="F4" s="16" t="s">
        <v>121</v>
      </c>
      <c r="G4" s="16" t="s">
        <v>122</v>
      </c>
      <c r="H4" s="16" t="s">
        <v>123</v>
      </c>
      <c r="I4" s="16" t="s">
        <v>124</v>
      </c>
      <c r="J4" s="16" t="s">
        <v>30</v>
      </c>
      <c r="K4" s="16" t="s">
        <v>43</v>
      </c>
      <c r="L4" s="16" t="s">
        <v>125</v>
      </c>
      <c r="M4" s="16" t="s">
        <v>126</v>
      </c>
      <c r="N4" s="16" t="s">
        <v>47</v>
      </c>
      <c r="O4" s="16" t="s">
        <v>110</v>
      </c>
      <c r="P4" s="16" t="s">
        <v>127</v>
      </c>
      <c r="Q4" s="16" t="s">
        <v>128</v>
      </c>
      <c r="R4" s="16" t="s">
        <v>129</v>
      </c>
      <c r="S4" s="16" t="s">
        <v>130</v>
      </c>
      <c r="T4" s="16" t="s">
        <v>131</v>
      </c>
      <c r="U4" s="16" t="s">
        <v>132</v>
      </c>
    </row>
    <row r="5" customFormat="false" ht="15" hidden="false" customHeight="false" outlineLevel="0" collapsed="false">
      <c r="A5" s="27" t="n">
        <f aca="false">IF(COUNTA(B5:I5)=0,"",ROW()-4)</f>
        <v>1</v>
      </c>
      <c r="B5" s="28" t="n">
        <v>46308</v>
      </c>
      <c r="C5" s="29" t="s">
        <v>133</v>
      </c>
      <c r="D5" s="30" t="s">
        <v>134</v>
      </c>
      <c r="E5" s="29" t="s">
        <v>135</v>
      </c>
      <c r="F5" s="30" t="s">
        <v>136</v>
      </c>
      <c r="G5" s="31" t="n">
        <v>3</v>
      </c>
      <c r="H5" s="32" t="s">
        <v>137</v>
      </c>
      <c r="I5" s="32" t="s">
        <v>137</v>
      </c>
      <c r="J5" s="33" t="str">
        <f aca="false">IF(OR(H5="",I5=""),"",IF(UPPER(SUBSTITUTE(SUBSTITUTE(SUBSTITUTE(H5," ",""),",",""),";",""))=UPPER(SUBSTITUTE(SUBSTITUTE(SUBSTITUTE(I5," ",""),",",""),";","")),"Correct","Wrong"))</f>
        <v>Correct</v>
      </c>
      <c r="K5" s="29" t="s">
        <v>138</v>
      </c>
      <c r="L5" s="29" t="n">
        <v>52</v>
      </c>
      <c r="M5" s="27" t="n">
        <f aca="false">IF(E5="","",IFERROR(INDEX(Lists!$B$5:$B$12,MATCH(E5,Lists!$A$5:$A$12,0)),""))</f>
        <v>55</v>
      </c>
      <c r="N5" s="33" t="str">
        <f aca="false">IF(OR(L5="",M5=""),"",IF(L5&gt;M5,"Slow",IF(AND(J5="Wrong",L5&lt;0.5*M5),"Rushed?","OK")))</f>
        <v>OK</v>
      </c>
      <c r="O5" s="30"/>
      <c r="P5" s="30"/>
      <c r="Q5" s="34" t="str">
        <f aca="false">IF(OR(B5="",J5=""),"",IF(OR(J5="Wrong",K5="50-50",K5="Guess"),B5+Lists!$Y$5,""))</f>
        <v/>
      </c>
      <c r="R5" s="29"/>
      <c r="S5" s="34" t="str">
        <f aca="false">IF(Q5="","",B5+Lists!$Y$6)</f>
        <v/>
      </c>
      <c r="T5" s="29"/>
      <c r="U5" s="33" t="str">
        <f aca="true">IF(J5="","",IF(Q5="","—",IF(T5="Correct","Mastered",IF(OR(R5="Wrong",T5="Wrong"),"Keep reviewing",IF(AND(R5="",TODAY()&gt;=Q5),"Retry 1 DUE",IF(AND(R5="Correct",T5="",TODAY()&gt;=S5),"Retry 2 DUE",IF(R5="","Retry 1 scheduled","Retry 2 scheduled")))))))</f>
        <v>—</v>
      </c>
    </row>
    <row r="6" customFormat="false" ht="41.75" hidden="false" customHeight="false" outlineLevel="0" collapsed="false">
      <c r="A6" s="27" t="n">
        <f aca="false">IF(COUNTA(B6:I6)=0,"",ROW()-4)</f>
        <v>2</v>
      </c>
      <c r="B6" s="28" t="n">
        <v>46308</v>
      </c>
      <c r="C6" s="29" t="s">
        <v>139</v>
      </c>
      <c r="D6" s="30" t="s">
        <v>140</v>
      </c>
      <c r="E6" s="29" t="s">
        <v>141</v>
      </c>
      <c r="F6" s="30" t="s">
        <v>142</v>
      </c>
      <c r="G6" s="31" t="n">
        <v>4</v>
      </c>
      <c r="H6" s="32" t="s">
        <v>143</v>
      </c>
      <c r="I6" s="32" t="s">
        <v>144</v>
      </c>
      <c r="J6" s="33" t="str">
        <f aca="false">IF(OR(H6="",I6=""),"",IF(UPPER(SUBSTITUTE(SUBSTITUTE(SUBSTITUTE(H6," ",""),",",""),";",""))=UPPER(SUBSTITUTE(SUBSTITUTE(SUBSTITUTE(I6," ",""),",",""),";","")),"Correct","Wrong"))</f>
        <v>Wrong</v>
      </c>
      <c r="K6" s="29" t="s">
        <v>145</v>
      </c>
      <c r="L6" s="29" t="n">
        <v>118</v>
      </c>
      <c r="M6" s="27" t="n">
        <f aca="false">IF(E6="","",IFERROR(INDEX(Lists!$B$5:$B$12,MATCH(E6,Lists!$A$5:$A$12,0)),""))</f>
        <v>75</v>
      </c>
      <c r="N6" s="33" t="str">
        <f aca="false">IF(OR(L6="",M6=""),"",IF(L6&gt;M6,"Slow",IF(AND(J6="Wrong",L6&lt;0.5*M6),"Rushed?","OK")))</f>
        <v>Slow</v>
      </c>
      <c r="O6" s="30" t="s">
        <v>146</v>
      </c>
      <c r="P6" s="30" t="s">
        <v>147</v>
      </c>
      <c r="Q6" s="34" t="n">
        <f aca="false">IF(OR(B6="",J6=""),"",IF(OR(J6="Wrong",K6="50-50",K6="Guess"),B6+Lists!$Y$5,""))</f>
        <v>46315</v>
      </c>
      <c r="R6" s="29" t="s">
        <v>148</v>
      </c>
      <c r="S6" s="34" t="n">
        <f aca="false">IF(Q6="","",B6+Lists!$Y$6)</f>
        <v>46329</v>
      </c>
      <c r="T6" s="29"/>
      <c r="U6" s="33" t="str">
        <f aca="true">IF(J6="","",IF(Q6="","—",IF(T6="Correct","Mastered",IF(OR(R6="Wrong",T6="Wrong"),"Keep reviewing",IF(AND(R6="",TODAY()&gt;=Q6),"Retry 1 DUE",IF(AND(R6="Correct",T6="",TODAY()&gt;=S6),"Retry 2 DUE",IF(R6="","Retry 1 scheduled","Retry 2 scheduled")))))))</f>
        <v>Retry 2 scheduled</v>
      </c>
    </row>
    <row r="7" customFormat="false" ht="28.35" hidden="false" customHeight="false" outlineLevel="0" collapsed="false">
      <c r="A7" s="27" t="n">
        <f aca="false">IF(COUNTA(B7:I7)=0,"",ROW()-4)</f>
        <v>3</v>
      </c>
      <c r="B7" s="28" t="n">
        <v>46309</v>
      </c>
      <c r="C7" s="29" t="s">
        <v>133</v>
      </c>
      <c r="D7" s="30" t="s">
        <v>149</v>
      </c>
      <c r="E7" s="29" t="s">
        <v>150</v>
      </c>
      <c r="F7" s="30" t="s">
        <v>151</v>
      </c>
      <c r="G7" s="31" t="n">
        <v>3.5</v>
      </c>
      <c r="H7" s="32" t="s">
        <v>152</v>
      </c>
      <c r="I7" s="32" t="s">
        <v>152</v>
      </c>
      <c r="J7" s="33" t="str">
        <f aca="false">IF(OR(H7="",I7=""),"",IF(UPPER(SUBSTITUTE(SUBSTITUTE(SUBSTITUTE(H7," ",""),",",""),";",""))=UPPER(SUBSTITUTE(SUBSTITUTE(SUBSTITUTE(I7," ",""),",",""),";","")),"Correct","Wrong"))</f>
        <v>Correct</v>
      </c>
      <c r="K7" s="29" t="s">
        <v>153</v>
      </c>
      <c r="L7" s="29" t="n">
        <v>70</v>
      </c>
      <c r="M7" s="27" t="n">
        <f aca="false">IF(E7="","",IFERROR(INDEX(Lists!$B$5:$B$12,MATCH(E7,Lists!$A$5:$A$12,0)),""))</f>
        <v>60</v>
      </c>
      <c r="N7" s="33" t="str">
        <f aca="false">IF(OR(L7="",M7=""),"",IF(L7&gt;M7,"Slow",IF(AND(J7="Wrong",L7&lt;0.5*M7),"Rushed?","OK")))</f>
        <v>Slow</v>
      </c>
      <c r="O7" s="30" t="s">
        <v>154</v>
      </c>
      <c r="P7" s="30" t="s">
        <v>155</v>
      </c>
      <c r="Q7" s="34" t="n">
        <f aca="false">IF(OR(B7="",J7=""),"",IF(OR(J7="Wrong",K7="50-50",K7="Guess"),B7+Lists!$Y$5,""))</f>
        <v>46316</v>
      </c>
      <c r="R7" s="29"/>
      <c r="S7" s="34" t="n">
        <f aca="false">IF(Q7="","",B7+Lists!$Y$6)</f>
        <v>46330</v>
      </c>
      <c r="T7" s="29"/>
      <c r="U7" s="33" t="str">
        <f aca="true">IF(J7="","",IF(Q7="","—",IF(T7="Correct","Mastered",IF(OR(R7="Wrong",T7="Wrong"),"Keep reviewing",IF(AND(R7="",TODAY()&gt;=Q7),"Retry 1 DUE",IF(AND(R7="Correct",T7="",TODAY()&gt;=S7),"Retry 2 DUE",IF(R7="","Retry 1 scheduled","Retry 2 scheduled")))))))</f>
        <v>Retry 1 DUE</v>
      </c>
    </row>
    <row r="8" customFormat="false" ht="41.75" hidden="false" customHeight="false" outlineLevel="0" collapsed="false">
      <c r="A8" s="27" t="n">
        <f aca="false">IF(COUNTA(B8:I8)=0,"",ROW()-4)</f>
        <v>4</v>
      </c>
      <c r="B8" s="28" t="n">
        <v>46310</v>
      </c>
      <c r="C8" s="29" t="s">
        <v>156</v>
      </c>
      <c r="D8" s="30" t="s">
        <v>157</v>
      </c>
      <c r="E8" s="29" t="s">
        <v>158</v>
      </c>
      <c r="F8" s="30" t="s">
        <v>159</v>
      </c>
      <c r="G8" s="31" t="n">
        <v>4</v>
      </c>
      <c r="H8" s="32" t="s">
        <v>160</v>
      </c>
      <c r="I8" s="32" t="s">
        <v>161</v>
      </c>
      <c r="J8" s="33" t="str">
        <f aca="false">IF(OR(H8="",I8=""),"",IF(UPPER(SUBSTITUTE(SUBSTITUTE(SUBSTITUTE(H8," ",""),",",""),";",""))=UPPER(SUBSTITUTE(SUBSTITUTE(SUBSTITUTE(I8," ",""),",",""),";","")),"Correct","Wrong"))</f>
        <v>Wrong</v>
      </c>
      <c r="K8" s="29" t="s">
        <v>138</v>
      </c>
      <c r="L8" s="29" t="n">
        <v>95</v>
      </c>
      <c r="M8" s="27" t="n">
        <f aca="false">IF(E8="","",IFERROR(INDEX(Lists!$B$5:$B$12,MATCH(E8,Lists!$A$5:$A$12,0)),""))</f>
        <v>115</v>
      </c>
      <c r="N8" s="33" t="str">
        <f aca="false">IF(OR(L8="",M8=""),"",IF(L8&gt;M8,"Slow",IF(AND(J8="Wrong",L8&lt;0.5*M8),"Rushed?","OK")))</f>
        <v>OK</v>
      </c>
      <c r="O8" s="30" t="s">
        <v>162</v>
      </c>
      <c r="P8" s="30" t="s">
        <v>163</v>
      </c>
      <c r="Q8" s="34" t="n">
        <f aca="false">IF(OR(B8="",J8=""),"",IF(OR(J8="Wrong",K8="50-50",K8="Guess"),B8+Lists!$Y$5,""))</f>
        <v>46317</v>
      </c>
      <c r="R8" s="29" t="s">
        <v>164</v>
      </c>
      <c r="S8" s="34" t="n">
        <f aca="false">IF(Q8="","",B8+Lists!$Y$6)</f>
        <v>46331</v>
      </c>
      <c r="T8" s="29"/>
      <c r="U8" s="33" t="str">
        <f aca="true">IF(J8="","",IF(Q8="","—",IF(T8="Correct","Mastered",IF(OR(R8="Wrong",T8="Wrong"),"Keep reviewing",IF(AND(R8="",TODAY()&gt;=Q8),"Retry 1 DUE",IF(AND(R8="Correct",T8="",TODAY()&gt;=S8),"Retry 2 DUE",IF(R8="","Retry 1 scheduled","Retry 2 scheduled")))))))</f>
        <v>Keep reviewing</v>
      </c>
    </row>
    <row r="9" customFormat="false" ht="15" hidden="false" customHeight="false" outlineLevel="0" collapsed="false">
      <c r="A9" s="27" t="n">
        <f aca="false">IF(COUNTA(B9:I9)=0,"",ROW()-4)</f>
        <v>5</v>
      </c>
      <c r="B9" s="28" t="n">
        <v>46311</v>
      </c>
      <c r="C9" s="29" t="s">
        <v>133</v>
      </c>
      <c r="D9" s="30" t="s">
        <v>165</v>
      </c>
      <c r="E9" s="29" t="s">
        <v>166</v>
      </c>
      <c r="F9" s="30" t="s">
        <v>167</v>
      </c>
      <c r="G9" s="31" t="n">
        <v>3</v>
      </c>
      <c r="H9" s="32" t="s">
        <v>168</v>
      </c>
      <c r="I9" s="32" t="s">
        <v>168</v>
      </c>
      <c r="J9" s="33" t="str">
        <f aca="false">IF(OR(H9="",I9=""),"",IF(UPPER(SUBSTITUTE(SUBSTITUTE(SUBSTITUTE(H9," ",""),",",""),";",""))=UPPER(SUBSTITUTE(SUBSTITUTE(SUBSTITUTE(I9," ",""),",",""),";","")),"Correct","Wrong"))</f>
        <v>Correct</v>
      </c>
      <c r="K9" s="29" t="s">
        <v>138</v>
      </c>
      <c r="L9" s="29" t="n">
        <v>80</v>
      </c>
      <c r="M9" s="27" t="n">
        <f aca="false">IF(E9="","",IFERROR(INDEX(Lists!$B$5:$B$12,MATCH(E9,Lists!$A$5:$A$12,0)),""))</f>
        <v>130</v>
      </c>
      <c r="N9" s="33" t="str">
        <f aca="false">IF(OR(L9="",M9=""),"",IF(L9&gt;M9,"Slow",IF(AND(J9="Wrong",L9&lt;0.5*M9),"Rushed?","OK")))</f>
        <v>OK</v>
      </c>
      <c r="O9" s="30"/>
      <c r="P9" s="30"/>
      <c r="Q9" s="34" t="str">
        <f aca="false">IF(OR(B9="",J9=""),"",IF(OR(J9="Wrong",K9="50-50",K9="Guess"),B9+Lists!$Y$5,""))</f>
        <v/>
      </c>
      <c r="R9" s="29"/>
      <c r="S9" s="34" t="str">
        <f aca="false">IF(Q9="","",B9+Lists!$Y$6)</f>
        <v/>
      </c>
      <c r="T9" s="29"/>
      <c r="U9" s="33" t="str">
        <f aca="true">IF(J9="","",IF(Q9="","—",IF(T9="Correct","Mastered",IF(OR(R9="Wrong",T9="Wrong"),"Keep reviewing",IF(AND(R9="",TODAY()&gt;=Q9),"Retry 1 DUE",IF(AND(R9="Correct",T9="",TODAY()&gt;=S9),"Retry 2 DUE",IF(R9="","Retry 1 scheduled","Retry 2 scheduled")))))))</f>
        <v>—</v>
      </c>
    </row>
    <row r="10" customFormat="false" ht="28.35" hidden="false" customHeight="false" outlineLevel="0" collapsed="false">
      <c r="A10" s="27" t="n">
        <f aca="false">IF(COUNTA(B10:I10)=0,"",ROW()-4)</f>
        <v>6</v>
      </c>
      <c r="B10" s="28" t="n">
        <v>46311</v>
      </c>
      <c r="C10" s="29" t="s">
        <v>139</v>
      </c>
      <c r="D10" s="30" t="s">
        <v>169</v>
      </c>
      <c r="E10" s="29" t="s">
        <v>170</v>
      </c>
      <c r="F10" s="30" t="s">
        <v>171</v>
      </c>
      <c r="G10" s="31" t="n">
        <v>4.5</v>
      </c>
      <c r="H10" s="32" t="s">
        <v>172</v>
      </c>
      <c r="I10" s="32" t="s">
        <v>173</v>
      </c>
      <c r="J10" s="33" t="str">
        <f aca="false">IF(OR(H10="",I10=""),"",IF(UPPER(SUBSTITUTE(SUBSTITUTE(SUBSTITUTE(H10," ",""),",",""),";",""))=UPPER(SUBSTITUTE(SUBSTITUTE(SUBSTITUTE(I10," ",""),",",""),";","")),"Correct","Wrong"))</f>
        <v>Wrong</v>
      </c>
      <c r="K10" s="29" t="s">
        <v>138</v>
      </c>
      <c r="L10" s="29" t="n">
        <v>140</v>
      </c>
      <c r="M10" s="27" t="n">
        <f aca="false">IF(E10="","",IFERROR(INDEX(Lists!$B$5:$B$12,MATCH(E10,Lists!$A$5:$A$12,0)),""))</f>
        <v>115</v>
      </c>
      <c r="N10" s="33" t="str">
        <f aca="false">IF(OR(L10="",M10=""),"",IF(L10&gt;M10,"Slow",IF(AND(J10="Wrong",L10&lt;0.5*M10),"Rushed?","OK")))</f>
        <v>Slow</v>
      </c>
      <c r="O10" s="30" t="s">
        <v>174</v>
      </c>
      <c r="P10" s="30" t="s">
        <v>175</v>
      </c>
      <c r="Q10" s="34" t="n">
        <f aca="false">IF(OR(B10="",J10=""),"",IF(OR(J10="Wrong",K10="50-50",K10="Guess"),B10+Lists!$Y$5,""))</f>
        <v>46318</v>
      </c>
      <c r="R10" s="29"/>
      <c r="S10" s="34" t="n">
        <f aca="false">IF(Q10="","",B10+Lists!$Y$6)</f>
        <v>46332</v>
      </c>
      <c r="T10" s="29"/>
      <c r="U10" s="33" t="str">
        <f aca="true">IF(J10="","",IF(Q10="","—",IF(T10="Correct","Mastered",IF(OR(R10="Wrong",T10="Wrong"),"Keep reviewing",IF(AND(R10="",TODAY()&gt;=Q10),"Retry 1 DUE",IF(AND(R10="Correct",T10="",TODAY()&gt;=S10),"Retry 2 DUE",IF(R10="","Retry 1 scheduled","Retry 2 scheduled")))))))</f>
        <v>Retry 1 DUE</v>
      </c>
    </row>
    <row r="11" customFormat="false" ht="15" hidden="false" customHeight="false" outlineLevel="0" collapsed="false">
      <c r="A11" s="27" t="n">
        <f aca="false">IF(COUNTA(B11:I11)=0,"",ROW()-4)</f>
        <v>7</v>
      </c>
      <c r="B11" s="28" t="n">
        <v>46313</v>
      </c>
      <c r="C11" s="29" t="s">
        <v>133</v>
      </c>
      <c r="D11" s="30" t="s">
        <v>176</v>
      </c>
      <c r="E11" s="29" t="s">
        <v>177</v>
      </c>
      <c r="F11" s="30" t="s">
        <v>178</v>
      </c>
      <c r="G11" s="31" t="n">
        <v>3.5</v>
      </c>
      <c r="H11" s="32" t="s">
        <v>161</v>
      </c>
      <c r="I11" s="32" t="s">
        <v>161</v>
      </c>
      <c r="J11" s="33" t="str">
        <f aca="false">IF(OR(H11="",I11=""),"",IF(UPPER(SUBSTITUTE(SUBSTITUTE(SUBSTITUTE(H11," ",""),",",""),";",""))=UPPER(SUBSTITUTE(SUBSTITUTE(SUBSTITUTE(I11," ",""),",",""),";","")),"Correct","Wrong"))</f>
        <v>Correct</v>
      </c>
      <c r="K11" s="29" t="s">
        <v>138</v>
      </c>
      <c r="L11" s="29" t="n">
        <v>85</v>
      </c>
      <c r="M11" s="27" t="n">
        <f aca="false">IF(E11="","",IFERROR(INDEX(Lists!$B$5:$B$12,MATCH(E11,Lists!$A$5:$A$12,0)),""))</f>
        <v>110</v>
      </c>
      <c r="N11" s="33" t="str">
        <f aca="false">IF(OR(L11="",M11=""),"",IF(L11&gt;M11,"Slow",IF(AND(J11="Wrong",L11&lt;0.5*M11),"Rushed?","OK")))</f>
        <v>OK</v>
      </c>
      <c r="O11" s="30"/>
      <c r="P11" s="30"/>
      <c r="Q11" s="34" t="str">
        <f aca="false">IF(OR(B11="",J11=""),"",IF(OR(J11="Wrong",K11="50-50",K11="Guess"),B11+Lists!$Y$5,""))</f>
        <v/>
      </c>
      <c r="R11" s="29"/>
      <c r="S11" s="34" t="str">
        <f aca="false">IF(Q11="","",B11+Lists!$Y$6)</f>
        <v/>
      </c>
      <c r="T11" s="29"/>
      <c r="U11" s="33" t="str">
        <f aca="true">IF(J11="","",IF(Q11="","—",IF(T11="Correct","Mastered",IF(OR(R11="Wrong",T11="Wrong"),"Keep reviewing",IF(AND(R11="",TODAY()&gt;=Q11),"Retry 1 DUE",IF(AND(R11="Correct",T11="",TODAY()&gt;=S11),"Retry 2 DUE",IF(R11="","Retry 1 scheduled","Retry 2 scheduled")))))))</f>
        <v>—</v>
      </c>
    </row>
    <row r="12" customFormat="false" ht="28.35" hidden="false" customHeight="false" outlineLevel="0" collapsed="false">
      <c r="A12" s="27" t="n">
        <f aca="false">IF(COUNTA(B12:I12)=0,"",ROW()-4)</f>
        <v>8</v>
      </c>
      <c r="B12" s="28" t="n">
        <v>46314</v>
      </c>
      <c r="C12" s="29" t="s">
        <v>179</v>
      </c>
      <c r="D12" s="30" t="s">
        <v>180</v>
      </c>
      <c r="E12" s="29" t="s">
        <v>177</v>
      </c>
      <c r="F12" s="30" t="s">
        <v>181</v>
      </c>
      <c r="G12" s="31" t="n">
        <v>4</v>
      </c>
      <c r="H12" s="32" t="s">
        <v>182</v>
      </c>
      <c r="I12" s="32" t="s">
        <v>160</v>
      </c>
      <c r="J12" s="33" t="str">
        <f aca="false">IF(OR(H12="",I12=""),"",IF(UPPER(SUBSTITUTE(SUBSTITUTE(SUBSTITUTE(H12," ",""),",",""),";",""))=UPPER(SUBSTITUTE(SUBSTITUTE(SUBSTITUTE(I12," ",""),",",""),";","")),"Correct","Wrong"))</f>
        <v>Wrong</v>
      </c>
      <c r="K12" s="29" t="s">
        <v>145</v>
      </c>
      <c r="L12" s="29" t="n">
        <v>150</v>
      </c>
      <c r="M12" s="27" t="n">
        <f aca="false">IF(E12="","",IFERROR(INDEX(Lists!$B$5:$B$12,MATCH(E12,Lists!$A$5:$A$12,0)),""))</f>
        <v>110</v>
      </c>
      <c r="N12" s="33" t="str">
        <f aca="false">IF(OR(L12="",M12=""),"",IF(L12&gt;M12,"Slow",IF(AND(J12="Wrong",L12&lt;0.5*M12),"Rushed?","OK")))</f>
        <v>Slow</v>
      </c>
      <c r="O12" s="30" t="s">
        <v>146</v>
      </c>
      <c r="P12" s="30" t="s">
        <v>183</v>
      </c>
      <c r="Q12" s="34" t="n">
        <f aca="false">IF(OR(B12="",J12=""),"",IF(OR(J12="Wrong",K12="50-50",K12="Guess"),B12+Lists!$Y$5,""))</f>
        <v>46321</v>
      </c>
      <c r="R12" s="29"/>
      <c r="S12" s="34" t="n">
        <f aca="false">IF(Q12="","",B12+Lists!$Y$6)</f>
        <v>46335</v>
      </c>
      <c r="T12" s="29"/>
      <c r="U12" s="33" t="str">
        <f aca="true">IF(J12="","",IF(Q12="","—",IF(T12="Correct","Mastered",IF(OR(R12="Wrong",T12="Wrong"),"Keep reviewing",IF(AND(R12="",TODAY()&gt;=Q12),"Retry 1 DUE",IF(AND(R12="Correct",T12="",TODAY()&gt;=S12),"Retry 2 DUE",IF(R12="","Retry 1 scheduled","Retry 2 scheduled")))))))</f>
        <v>Retry 1 scheduled</v>
      </c>
    </row>
    <row r="13" customFormat="false" ht="15" hidden="false" customHeight="false" outlineLevel="0" collapsed="false">
      <c r="A13" s="27" t="n">
        <f aca="false">IF(COUNTA(B13:I13)=0,"",ROW()-4)</f>
        <v>9</v>
      </c>
      <c r="B13" s="28" t="n">
        <v>46315</v>
      </c>
      <c r="C13" s="29" t="s">
        <v>133</v>
      </c>
      <c r="D13" s="30" t="s">
        <v>184</v>
      </c>
      <c r="E13" s="29" t="s">
        <v>185</v>
      </c>
      <c r="F13" s="30" t="s">
        <v>186</v>
      </c>
      <c r="G13" s="31" t="n">
        <v>4.5</v>
      </c>
      <c r="H13" s="32" t="s">
        <v>187</v>
      </c>
      <c r="I13" s="32" t="s">
        <v>187</v>
      </c>
      <c r="J13" s="33" t="str">
        <f aca="false">IF(OR(H13="",I13=""),"",IF(UPPER(SUBSTITUTE(SUBSTITUTE(SUBSTITUTE(H13," ",""),",",""),";",""))=UPPER(SUBSTITUTE(SUBSTITUTE(SUBSTITUTE(I13," ",""),",",""),";","")),"Correct","Wrong"))</f>
        <v>Correct</v>
      </c>
      <c r="K13" s="29" t="s">
        <v>138</v>
      </c>
      <c r="L13" s="29" t="n">
        <v>110</v>
      </c>
      <c r="M13" s="27" t="n">
        <f aca="false">IF(E13="","",IFERROR(INDEX(Lists!$B$5:$B$12,MATCH(E13,Lists!$A$5:$A$12,0)),""))</f>
        <v>95</v>
      </c>
      <c r="N13" s="33" t="str">
        <f aca="false">IF(OR(L13="",M13=""),"",IF(L13&gt;M13,"Slow",IF(AND(J13="Wrong",L13&lt;0.5*M13),"Rushed?","OK")))</f>
        <v>Slow</v>
      </c>
      <c r="O13" s="30"/>
      <c r="P13" s="30"/>
      <c r="Q13" s="34" t="str">
        <f aca="false">IF(OR(B13="",J13=""),"",IF(OR(J13="Wrong",K13="50-50",K13="Guess"),B13+Lists!$Y$5,""))</f>
        <v/>
      </c>
      <c r="R13" s="29"/>
      <c r="S13" s="34" t="str">
        <f aca="false">IF(Q13="","",B13+Lists!$Y$6)</f>
        <v/>
      </c>
      <c r="T13" s="29"/>
      <c r="U13" s="33" t="str">
        <f aca="true">IF(J13="","",IF(Q13="","—",IF(T13="Correct","Mastered",IF(OR(R13="Wrong",T13="Wrong"),"Keep reviewing",IF(AND(R13="",TODAY()&gt;=Q13),"Retry 1 DUE",IF(AND(R13="Correct",T13="",TODAY()&gt;=S13),"Retry 2 DUE",IF(R13="","Retry 1 scheduled","Retry 2 scheduled")))))))</f>
        <v>—</v>
      </c>
    </row>
    <row r="14" customFormat="false" ht="28.35" hidden="false" customHeight="false" outlineLevel="0" collapsed="false">
      <c r="A14" s="27" t="n">
        <f aca="false">IF(COUNTA(B14:I14)=0,"",ROW()-4)</f>
        <v>10</v>
      </c>
      <c r="B14" s="28" t="n">
        <v>46316</v>
      </c>
      <c r="C14" s="29" t="s">
        <v>156</v>
      </c>
      <c r="D14" s="30" t="s">
        <v>188</v>
      </c>
      <c r="E14" s="29" t="s">
        <v>150</v>
      </c>
      <c r="F14" s="30" t="s">
        <v>189</v>
      </c>
      <c r="G14" s="31" t="n">
        <v>4</v>
      </c>
      <c r="H14" s="32" t="s">
        <v>190</v>
      </c>
      <c r="I14" s="32" t="s">
        <v>191</v>
      </c>
      <c r="J14" s="33" t="str">
        <f aca="false">IF(OR(H14="",I14=""),"",IF(UPPER(SUBSTITUTE(SUBSTITUTE(SUBSTITUTE(H14," ",""),",",""),";",""))=UPPER(SUBSTITUTE(SUBSTITUTE(SUBSTITUTE(I14," ",""),",",""),";","")),"Correct","Wrong"))</f>
        <v>Wrong</v>
      </c>
      <c r="K14" s="29" t="s">
        <v>138</v>
      </c>
      <c r="L14" s="29" t="n">
        <v>25</v>
      </c>
      <c r="M14" s="27" t="n">
        <f aca="false">IF(E14="","",IFERROR(INDEX(Lists!$B$5:$B$12,MATCH(E14,Lists!$A$5:$A$12,0)),""))</f>
        <v>60</v>
      </c>
      <c r="N14" s="33" t="str">
        <f aca="false">IF(OR(L14="",M14=""),"",IF(L14&gt;M14,"Slow",IF(AND(J14="Wrong",L14&lt;0.5*M14),"Rushed?","OK")))</f>
        <v>Rushed?</v>
      </c>
      <c r="O14" s="30" t="s">
        <v>192</v>
      </c>
      <c r="P14" s="30" t="s">
        <v>193</v>
      </c>
      <c r="Q14" s="34" t="n">
        <f aca="false">IF(OR(B14="",J14=""),"",IF(OR(J14="Wrong",K14="50-50",K14="Guess"),B14+Lists!$Y$5,""))</f>
        <v>46323</v>
      </c>
      <c r="R14" s="29"/>
      <c r="S14" s="34" t="n">
        <f aca="false">IF(Q14="","",B14+Lists!$Y$6)</f>
        <v>46337</v>
      </c>
      <c r="T14" s="29"/>
      <c r="U14" s="33" t="str">
        <f aca="true">IF(J14="","",IF(Q14="","—",IF(T14="Correct","Mastered",IF(OR(R14="Wrong",T14="Wrong"),"Keep reviewing",IF(AND(R14="",TODAY()&gt;=Q14),"Retry 1 DUE",IF(AND(R14="Correct",T14="",TODAY()&gt;=S14),"Retry 2 DUE",IF(R14="","Retry 1 scheduled","Retry 2 scheduled")))))))</f>
        <v>Retry 1 scheduled</v>
      </c>
    </row>
    <row r="15" customFormat="false" ht="15" hidden="false" customHeight="false" outlineLevel="0" collapsed="false">
      <c r="A15" s="27" t="n">
        <f aca="false">IF(COUNTA(B15:I15)=0,"",ROW()-4)</f>
        <v>11</v>
      </c>
      <c r="B15" s="28" t="n">
        <v>46317</v>
      </c>
      <c r="C15" s="29" t="s">
        <v>133</v>
      </c>
      <c r="D15" s="30" t="s">
        <v>194</v>
      </c>
      <c r="E15" s="29" t="s">
        <v>158</v>
      </c>
      <c r="F15" s="30" t="s">
        <v>195</v>
      </c>
      <c r="G15" s="31" t="n">
        <v>2.5</v>
      </c>
      <c r="H15" s="32" t="s">
        <v>137</v>
      </c>
      <c r="I15" s="32" t="s">
        <v>137</v>
      </c>
      <c r="J15" s="33" t="str">
        <f aca="false">IF(OR(H15="",I15=""),"",IF(UPPER(SUBSTITUTE(SUBSTITUTE(SUBSTITUTE(H15," ",""),",",""),";",""))=UPPER(SUBSTITUTE(SUBSTITUTE(SUBSTITUTE(I15," ",""),",",""),";","")),"Correct","Wrong"))</f>
        <v>Correct</v>
      </c>
      <c r="K15" s="29" t="s">
        <v>138</v>
      </c>
      <c r="L15" s="29" t="n">
        <v>70</v>
      </c>
      <c r="M15" s="27" t="n">
        <f aca="false">IF(E15="","",IFERROR(INDEX(Lists!$B$5:$B$12,MATCH(E15,Lists!$A$5:$A$12,0)),""))</f>
        <v>115</v>
      </c>
      <c r="N15" s="33" t="str">
        <f aca="false">IF(OR(L15="",M15=""),"",IF(L15&gt;M15,"Slow",IF(AND(J15="Wrong",L15&lt;0.5*M15),"Rushed?","OK")))</f>
        <v>OK</v>
      </c>
      <c r="O15" s="30"/>
      <c r="P15" s="30"/>
      <c r="Q15" s="34" t="str">
        <f aca="false">IF(OR(B15="",J15=""),"",IF(OR(J15="Wrong",K15="50-50",K15="Guess"),B15+Lists!$Y$5,""))</f>
        <v/>
      </c>
      <c r="R15" s="29"/>
      <c r="S15" s="34" t="str">
        <f aca="false">IF(Q15="","",B15+Lists!$Y$6)</f>
        <v/>
      </c>
      <c r="T15" s="29"/>
      <c r="U15" s="33" t="str">
        <f aca="true">IF(J15="","",IF(Q15="","—",IF(T15="Correct","Mastered",IF(OR(R15="Wrong",T15="Wrong"),"Keep reviewing",IF(AND(R15="",TODAY()&gt;=Q15),"Retry 1 DUE",IF(AND(R15="Correct",T15="",TODAY()&gt;=S15),"Retry 2 DUE",IF(R15="","Retry 1 scheduled","Retry 2 scheduled")))))))</f>
        <v>—</v>
      </c>
    </row>
    <row r="16" customFormat="false" ht="15" hidden="false" customHeight="false" outlineLevel="0" collapsed="false">
      <c r="A16" s="27" t="n">
        <f aca="false">IF(COUNTA(B16:I16)=0,"",ROW()-4)</f>
        <v>12</v>
      </c>
      <c r="B16" s="28" t="n">
        <v>46318</v>
      </c>
      <c r="C16" s="29" t="s">
        <v>133</v>
      </c>
      <c r="D16" s="30" t="s">
        <v>196</v>
      </c>
      <c r="E16" s="29" t="s">
        <v>135</v>
      </c>
      <c r="F16" s="30" t="s">
        <v>197</v>
      </c>
      <c r="G16" s="31" t="n">
        <v>2</v>
      </c>
      <c r="H16" s="32" t="s">
        <v>198</v>
      </c>
      <c r="I16" s="32" t="s">
        <v>198</v>
      </c>
      <c r="J16" s="33" t="str">
        <f aca="false">IF(OR(H16="",I16=""),"",IF(UPPER(SUBSTITUTE(SUBSTITUTE(SUBSTITUTE(H16," ",""),",",""),";",""))=UPPER(SUBSTITUTE(SUBSTITUTE(SUBSTITUTE(I16," ",""),",",""),";","")),"Correct","Wrong"))</f>
        <v>Correct</v>
      </c>
      <c r="K16" s="29" t="s">
        <v>138</v>
      </c>
      <c r="L16" s="29" t="n">
        <v>40</v>
      </c>
      <c r="M16" s="27" t="n">
        <f aca="false">IF(E16="","",IFERROR(INDEX(Lists!$B$5:$B$12,MATCH(E16,Lists!$A$5:$A$12,0)),""))</f>
        <v>55</v>
      </c>
      <c r="N16" s="33" t="str">
        <f aca="false">IF(OR(L16="",M16=""),"",IF(L16&gt;M16,"Slow",IF(AND(J16="Wrong",L16&lt;0.5*M16),"Rushed?","OK")))</f>
        <v>OK</v>
      </c>
      <c r="O16" s="30"/>
      <c r="P16" s="30"/>
      <c r="Q16" s="34" t="str">
        <f aca="false">IF(OR(B16="",J16=""),"",IF(OR(J16="Wrong",K16="50-50",K16="Guess"),B16+Lists!$Y$5,""))</f>
        <v/>
      </c>
      <c r="R16" s="29"/>
      <c r="S16" s="34" t="str">
        <f aca="false">IF(Q16="","",B16+Lists!$Y$6)</f>
        <v/>
      </c>
      <c r="T16" s="29"/>
      <c r="U16" s="33" t="str">
        <f aca="true">IF(J16="","",IF(Q16="","—",IF(T16="Correct","Mastered",IF(OR(R16="Wrong",T16="Wrong"),"Keep reviewing",IF(AND(R16="",TODAY()&gt;=Q16),"Retry 1 DUE",IF(AND(R16="Correct",T16="",TODAY()&gt;=S16),"Retry 2 DUE",IF(R16="","Retry 1 scheduled","Retry 2 scheduled")))))))</f>
        <v>—</v>
      </c>
    </row>
    <row r="17" customFormat="false" ht="15" hidden="false" customHeight="false" outlineLevel="0" collapsed="false">
      <c r="A17" s="27" t="str">
        <f aca="false">IF(COUNTA(B17:I17)=0,"",ROW()-4)</f>
        <v/>
      </c>
      <c r="B17" s="28"/>
      <c r="C17" s="29"/>
      <c r="D17" s="30"/>
      <c r="E17" s="29"/>
      <c r="F17" s="30"/>
      <c r="G17" s="31"/>
      <c r="H17" s="32"/>
      <c r="I17" s="32"/>
      <c r="J17" s="33" t="str">
        <f aca="false">IF(OR(H17="",I17=""),"",IF(UPPER(SUBSTITUTE(SUBSTITUTE(SUBSTITUTE(H17," ",""),",",""),";",""))=UPPER(SUBSTITUTE(SUBSTITUTE(SUBSTITUTE(I17," ",""),",",""),";","")),"Correct","Wrong"))</f>
        <v/>
      </c>
      <c r="K17" s="29"/>
      <c r="L17" s="29"/>
      <c r="M17" s="27" t="str">
        <f aca="false">IF(E17="","",IFERROR(INDEX(Lists!$B$5:$B$12,MATCH(E17,Lists!$A$5:$A$12,0)),""))</f>
        <v/>
      </c>
      <c r="N17" s="33" t="str">
        <f aca="false">IF(OR(L17="",M17=""),"",IF(L17&gt;M17,"Slow",IF(AND(J17="Wrong",L17&lt;0.5*M17),"Rushed?","OK")))</f>
        <v/>
      </c>
      <c r="O17" s="30"/>
      <c r="P17" s="30"/>
      <c r="Q17" s="34" t="str">
        <f aca="false">IF(OR(B17="",J17=""),"",IF(OR(J17="Wrong",K17="50-50",K17="Guess"),B17+Lists!$Y$5,""))</f>
        <v/>
      </c>
      <c r="R17" s="29"/>
      <c r="S17" s="34" t="str">
        <f aca="false">IF(Q17="","",B17+Lists!$Y$6)</f>
        <v/>
      </c>
      <c r="T17" s="29"/>
      <c r="U17" s="33" t="str">
        <f aca="true">IF(J17="","",IF(Q17="","—",IF(T17="Correct","Mastered",IF(OR(R17="Wrong",T17="Wrong"),"Keep reviewing",IF(AND(R17="",TODAY()&gt;=Q17),"Retry 1 DUE",IF(AND(R17="Correct",T17="",TODAY()&gt;=S17),"Retry 2 DUE",IF(R17="","Retry 1 scheduled","Retry 2 scheduled")))))))</f>
        <v/>
      </c>
    </row>
    <row r="18" customFormat="false" ht="15" hidden="false" customHeight="false" outlineLevel="0" collapsed="false">
      <c r="A18" s="27" t="str">
        <f aca="false">IF(COUNTA(B18:I18)=0,"",ROW()-4)</f>
        <v/>
      </c>
      <c r="B18" s="28"/>
      <c r="C18" s="29"/>
      <c r="D18" s="30"/>
      <c r="E18" s="29"/>
      <c r="F18" s="30"/>
      <c r="G18" s="31"/>
      <c r="H18" s="32"/>
      <c r="I18" s="32"/>
      <c r="J18" s="33" t="str">
        <f aca="false">IF(OR(H18="",I18=""),"",IF(UPPER(SUBSTITUTE(SUBSTITUTE(SUBSTITUTE(H18," ",""),",",""),";",""))=UPPER(SUBSTITUTE(SUBSTITUTE(SUBSTITUTE(I18," ",""),",",""),";","")),"Correct","Wrong"))</f>
        <v/>
      </c>
      <c r="K18" s="29"/>
      <c r="L18" s="29"/>
      <c r="M18" s="27" t="str">
        <f aca="false">IF(E18="","",IFERROR(INDEX(Lists!$B$5:$B$12,MATCH(E18,Lists!$A$5:$A$12,0)),""))</f>
        <v/>
      </c>
      <c r="N18" s="33" t="str">
        <f aca="false">IF(OR(L18="",M18=""),"",IF(L18&gt;M18,"Slow",IF(AND(J18="Wrong",L18&lt;0.5*M18),"Rushed?","OK")))</f>
        <v/>
      </c>
      <c r="O18" s="30"/>
      <c r="P18" s="30"/>
      <c r="Q18" s="34" t="str">
        <f aca="false">IF(OR(B18="",J18=""),"",IF(OR(J18="Wrong",K18="50-50",K18="Guess"),B18+Lists!$Y$5,""))</f>
        <v/>
      </c>
      <c r="R18" s="29"/>
      <c r="S18" s="34" t="str">
        <f aca="false">IF(Q18="","",B18+Lists!$Y$6)</f>
        <v/>
      </c>
      <c r="T18" s="29"/>
      <c r="U18" s="33" t="str">
        <f aca="true">IF(J18="","",IF(Q18="","—",IF(T18="Correct","Mastered",IF(OR(R18="Wrong",T18="Wrong"),"Keep reviewing",IF(AND(R18="",TODAY()&gt;=Q18),"Retry 1 DUE",IF(AND(R18="Correct",T18="",TODAY()&gt;=S18),"Retry 2 DUE",IF(R18="","Retry 1 scheduled","Retry 2 scheduled")))))))</f>
        <v/>
      </c>
    </row>
    <row r="19" customFormat="false" ht="15" hidden="false" customHeight="false" outlineLevel="0" collapsed="false">
      <c r="A19" s="27" t="str">
        <f aca="false">IF(COUNTA(B19:I19)=0,"",ROW()-4)</f>
        <v/>
      </c>
      <c r="B19" s="28"/>
      <c r="C19" s="29"/>
      <c r="D19" s="30"/>
      <c r="E19" s="29"/>
      <c r="F19" s="30"/>
      <c r="G19" s="31"/>
      <c r="H19" s="32"/>
      <c r="I19" s="32"/>
      <c r="J19" s="33" t="str">
        <f aca="false">IF(OR(H19="",I19=""),"",IF(UPPER(SUBSTITUTE(SUBSTITUTE(SUBSTITUTE(H19," ",""),",",""),";",""))=UPPER(SUBSTITUTE(SUBSTITUTE(SUBSTITUTE(I19," ",""),",",""),";","")),"Correct","Wrong"))</f>
        <v/>
      </c>
      <c r="K19" s="29"/>
      <c r="L19" s="29"/>
      <c r="M19" s="27" t="str">
        <f aca="false">IF(E19="","",IFERROR(INDEX(Lists!$B$5:$B$12,MATCH(E19,Lists!$A$5:$A$12,0)),""))</f>
        <v/>
      </c>
      <c r="N19" s="33" t="str">
        <f aca="false">IF(OR(L19="",M19=""),"",IF(L19&gt;M19,"Slow",IF(AND(J19="Wrong",L19&lt;0.5*M19),"Rushed?","OK")))</f>
        <v/>
      </c>
      <c r="O19" s="30"/>
      <c r="P19" s="30"/>
      <c r="Q19" s="34" t="str">
        <f aca="false">IF(OR(B19="",J19=""),"",IF(OR(J19="Wrong",K19="50-50",K19="Guess"),B19+Lists!$Y$5,""))</f>
        <v/>
      </c>
      <c r="R19" s="29"/>
      <c r="S19" s="34" t="str">
        <f aca="false">IF(Q19="","",B19+Lists!$Y$6)</f>
        <v/>
      </c>
      <c r="T19" s="29"/>
      <c r="U19" s="33" t="str">
        <f aca="true">IF(J19="","",IF(Q19="","—",IF(T19="Correct","Mastered",IF(OR(R19="Wrong",T19="Wrong"),"Keep reviewing",IF(AND(R19="",TODAY()&gt;=Q19),"Retry 1 DUE",IF(AND(R19="Correct",T19="",TODAY()&gt;=S19),"Retry 2 DUE",IF(R19="","Retry 1 scheduled","Retry 2 scheduled")))))))</f>
        <v/>
      </c>
    </row>
    <row r="20" customFormat="false" ht="15" hidden="false" customHeight="false" outlineLevel="0" collapsed="false">
      <c r="A20" s="27" t="str">
        <f aca="false">IF(COUNTA(B20:I20)=0,"",ROW()-4)</f>
        <v/>
      </c>
      <c r="B20" s="28"/>
      <c r="C20" s="29"/>
      <c r="D20" s="30"/>
      <c r="E20" s="29"/>
      <c r="F20" s="30"/>
      <c r="G20" s="31"/>
      <c r="H20" s="32"/>
      <c r="I20" s="32"/>
      <c r="J20" s="33" t="str">
        <f aca="false">IF(OR(H20="",I20=""),"",IF(UPPER(SUBSTITUTE(SUBSTITUTE(SUBSTITUTE(H20," ",""),",",""),";",""))=UPPER(SUBSTITUTE(SUBSTITUTE(SUBSTITUTE(I20," ",""),",",""),";","")),"Correct","Wrong"))</f>
        <v/>
      </c>
      <c r="K20" s="29"/>
      <c r="L20" s="29"/>
      <c r="M20" s="27" t="str">
        <f aca="false">IF(E20="","",IFERROR(INDEX(Lists!$B$5:$B$12,MATCH(E20,Lists!$A$5:$A$12,0)),""))</f>
        <v/>
      </c>
      <c r="N20" s="33" t="str">
        <f aca="false">IF(OR(L20="",M20=""),"",IF(L20&gt;M20,"Slow",IF(AND(J20="Wrong",L20&lt;0.5*M20),"Rushed?","OK")))</f>
        <v/>
      </c>
      <c r="O20" s="30"/>
      <c r="P20" s="30"/>
      <c r="Q20" s="34" t="str">
        <f aca="false">IF(OR(B20="",J20=""),"",IF(OR(J20="Wrong",K20="50-50",K20="Guess"),B20+Lists!$Y$5,""))</f>
        <v/>
      </c>
      <c r="R20" s="29"/>
      <c r="S20" s="34" t="str">
        <f aca="false">IF(Q20="","",B20+Lists!$Y$6)</f>
        <v/>
      </c>
      <c r="T20" s="29"/>
      <c r="U20" s="33" t="str">
        <f aca="true">IF(J20="","",IF(Q20="","—",IF(T20="Correct","Mastered",IF(OR(R20="Wrong",T20="Wrong"),"Keep reviewing",IF(AND(R20="",TODAY()&gt;=Q20),"Retry 1 DUE",IF(AND(R20="Correct",T20="",TODAY()&gt;=S20),"Retry 2 DUE",IF(R20="","Retry 1 scheduled","Retry 2 scheduled")))))))</f>
        <v/>
      </c>
    </row>
    <row r="21" customFormat="false" ht="15" hidden="false" customHeight="false" outlineLevel="0" collapsed="false">
      <c r="A21" s="27" t="str">
        <f aca="false">IF(COUNTA(B21:I21)=0,"",ROW()-4)</f>
        <v/>
      </c>
      <c r="B21" s="28"/>
      <c r="C21" s="29"/>
      <c r="D21" s="30"/>
      <c r="E21" s="29"/>
      <c r="F21" s="30"/>
      <c r="G21" s="31"/>
      <c r="H21" s="32"/>
      <c r="I21" s="32"/>
      <c r="J21" s="33" t="str">
        <f aca="false">IF(OR(H21="",I21=""),"",IF(UPPER(SUBSTITUTE(SUBSTITUTE(SUBSTITUTE(H21," ",""),",",""),";",""))=UPPER(SUBSTITUTE(SUBSTITUTE(SUBSTITUTE(I21," ",""),",",""),";","")),"Correct","Wrong"))</f>
        <v/>
      </c>
      <c r="K21" s="29"/>
      <c r="L21" s="29"/>
      <c r="M21" s="27" t="str">
        <f aca="false">IF(E21="","",IFERROR(INDEX(Lists!$B$5:$B$12,MATCH(E21,Lists!$A$5:$A$12,0)),""))</f>
        <v/>
      </c>
      <c r="N21" s="33" t="str">
        <f aca="false">IF(OR(L21="",M21=""),"",IF(L21&gt;M21,"Slow",IF(AND(J21="Wrong",L21&lt;0.5*M21),"Rushed?","OK")))</f>
        <v/>
      </c>
      <c r="O21" s="30"/>
      <c r="P21" s="30"/>
      <c r="Q21" s="34" t="str">
        <f aca="false">IF(OR(B21="",J21=""),"",IF(OR(J21="Wrong",K21="50-50",K21="Guess"),B21+Lists!$Y$5,""))</f>
        <v/>
      </c>
      <c r="R21" s="29"/>
      <c r="S21" s="34" t="str">
        <f aca="false">IF(Q21="","",B21+Lists!$Y$6)</f>
        <v/>
      </c>
      <c r="T21" s="29"/>
      <c r="U21" s="33" t="str">
        <f aca="true">IF(J21="","",IF(Q21="","—",IF(T21="Correct","Mastered",IF(OR(R21="Wrong",T21="Wrong"),"Keep reviewing",IF(AND(R21="",TODAY()&gt;=Q21),"Retry 1 DUE",IF(AND(R21="Correct",T21="",TODAY()&gt;=S21),"Retry 2 DUE",IF(R21="","Retry 1 scheduled","Retry 2 scheduled")))))))</f>
        <v/>
      </c>
    </row>
    <row r="22" customFormat="false" ht="15" hidden="false" customHeight="false" outlineLevel="0" collapsed="false">
      <c r="A22" s="27" t="str">
        <f aca="false">IF(COUNTA(B22:I22)=0,"",ROW()-4)</f>
        <v/>
      </c>
      <c r="B22" s="28"/>
      <c r="C22" s="29"/>
      <c r="D22" s="30"/>
      <c r="E22" s="29"/>
      <c r="F22" s="30"/>
      <c r="G22" s="31"/>
      <c r="H22" s="32"/>
      <c r="I22" s="32"/>
      <c r="J22" s="33" t="str">
        <f aca="false">IF(OR(H22="",I22=""),"",IF(UPPER(SUBSTITUTE(SUBSTITUTE(SUBSTITUTE(H22," ",""),",",""),";",""))=UPPER(SUBSTITUTE(SUBSTITUTE(SUBSTITUTE(I22," ",""),",",""),";","")),"Correct","Wrong"))</f>
        <v/>
      </c>
      <c r="K22" s="29"/>
      <c r="L22" s="29"/>
      <c r="M22" s="27" t="str">
        <f aca="false">IF(E22="","",IFERROR(INDEX(Lists!$B$5:$B$12,MATCH(E22,Lists!$A$5:$A$12,0)),""))</f>
        <v/>
      </c>
      <c r="N22" s="33" t="str">
        <f aca="false">IF(OR(L22="",M22=""),"",IF(L22&gt;M22,"Slow",IF(AND(J22="Wrong",L22&lt;0.5*M22),"Rushed?","OK")))</f>
        <v/>
      </c>
      <c r="O22" s="30"/>
      <c r="P22" s="30"/>
      <c r="Q22" s="34" t="str">
        <f aca="false">IF(OR(B22="",J22=""),"",IF(OR(J22="Wrong",K22="50-50",K22="Guess"),B22+Lists!$Y$5,""))</f>
        <v/>
      </c>
      <c r="R22" s="29"/>
      <c r="S22" s="34" t="str">
        <f aca="false">IF(Q22="","",B22+Lists!$Y$6)</f>
        <v/>
      </c>
      <c r="T22" s="29"/>
      <c r="U22" s="33" t="str">
        <f aca="true">IF(J22="","",IF(Q22="","—",IF(T22="Correct","Mastered",IF(OR(R22="Wrong",T22="Wrong"),"Keep reviewing",IF(AND(R22="",TODAY()&gt;=Q22),"Retry 1 DUE",IF(AND(R22="Correct",T22="",TODAY()&gt;=S22),"Retry 2 DUE",IF(R22="","Retry 1 scheduled","Retry 2 scheduled")))))))</f>
        <v/>
      </c>
    </row>
    <row r="23" customFormat="false" ht="15" hidden="false" customHeight="false" outlineLevel="0" collapsed="false">
      <c r="A23" s="27" t="str">
        <f aca="false">IF(COUNTA(B23:I23)=0,"",ROW()-4)</f>
        <v/>
      </c>
      <c r="B23" s="28"/>
      <c r="C23" s="29"/>
      <c r="D23" s="30"/>
      <c r="E23" s="29"/>
      <c r="F23" s="30"/>
      <c r="G23" s="31"/>
      <c r="H23" s="32"/>
      <c r="I23" s="32"/>
      <c r="J23" s="33" t="str">
        <f aca="false">IF(OR(H23="",I23=""),"",IF(UPPER(SUBSTITUTE(SUBSTITUTE(SUBSTITUTE(H23," ",""),",",""),";",""))=UPPER(SUBSTITUTE(SUBSTITUTE(SUBSTITUTE(I23," ",""),",",""),";","")),"Correct","Wrong"))</f>
        <v/>
      </c>
      <c r="K23" s="29"/>
      <c r="L23" s="29"/>
      <c r="M23" s="27" t="str">
        <f aca="false">IF(E23="","",IFERROR(INDEX(Lists!$B$5:$B$12,MATCH(E23,Lists!$A$5:$A$12,0)),""))</f>
        <v/>
      </c>
      <c r="N23" s="33" t="str">
        <f aca="false">IF(OR(L23="",M23=""),"",IF(L23&gt;M23,"Slow",IF(AND(J23="Wrong",L23&lt;0.5*M23),"Rushed?","OK")))</f>
        <v/>
      </c>
      <c r="O23" s="30"/>
      <c r="P23" s="30"/>
      <c r="Q23" s="34" t="str">
        <f aca="false">IF(OR(B23="",J23=""),"",IF(OR(J23="Wrong",K23="50-50",K23="Guess"),B23+Lists!$Y$5,""))</f>
        <v/>
      </c>
      <c r="R23" s="29"/>
      <c r="S23" s="34" t="str">
        <f aca="false">IF(Q23="","",B23+Lists!$Y$6)</f>
        <v/>
      </c>
      <c r="T23" s="29"/>
      <c r="U23" s="33" t="str">
        <f aca="true">IF(J23="","",IF(Q23="","—",IF(T23="Correct","Mastered",IF(OR(R23="Wrong",T23="Wrong"),"Keep reviewing",IF(AND(R23="",TODAY()&gt;=Q23),"Retry 1 DUE",IF(AND(R23="Correct",T23="",TODAY()&gt;=S23),"Retry 2 DUE",IF(R23="","Retry 1 scheduled","Retry 2 scheduled")))))))</f>
        <v/>
      </c>
    </row>
    <row r="24" customFormat="false" ht="15" hidden="false" customHeight="false" outlineLevel="0" collapsed="false">
      <c r="A24" s="27" t="str">
        <f aca="false">IF(COUNTA(B24:I24)=0,"",ROW()-4)</f>
        <v/>
      </c>
      <c r="B24" s="28"/>
      <c r="C24" s="29"/>
      <c r="D24" s="30"/>
      <c r="E24" s="29"/>
      <c r="F24" s="30"/>
      <c r="G24" s="31"/>
      <c r="H24" s="32"/>
      <c r="I24" s="32"/>
      <c r="J24" s="33" t="str">
        <f aca="false">IF(OR(H24="",I24=""),"",IF(UPPER(SUBSTITUTE(SUBSTITUTE(SUBSTITUTE(H24," ",""),",",""),";",""))=UPPER(SUBSTITUTE(SUBSTITUTE(SUBSTITUTE(I24," ",""),",",""),";","")),"Correct","Wrong"))</f>
        <v/>
      </c>
      <c r="K24" s="29"/>
      <c r="L24" s="29"/>
      <c r="M24" s="27" t="str">
        <f aca="false">IF(E24="","",IFERROR(INDEX(Lists!$B$5:$B$12,MATCH(E24,Lists!$A$5:$A$12,0)),""))</f>
        <v/>
      </c>
      <c r="N24" s="33" t="str">
        <f aca="false">IF(OR(L24="",M24=""),"",IF(L24&gt;M24,"Slow",IF(AND(J24="Wrong",L24&lt;0.5*M24),"Rushed?","OK")))</f>
        <v/>
      </c>
      <c r="O24" s="30"/>
      <c r="P24" s="30"/>
      <c r="Q24" s="34" t="str">
        <f aca="false">IF(OR(B24="",J24=""),"",IF(OR(J24="Wrong",K24="50-50",K24="Guess"),B24+Lists!$Y$5,""))</f>
        <v/>
      </c>
      <c r="R24" s="29"/>
      <c r="S24" s="34" t="str">
        <f aca="false">IF(Q24="","",B24+Lists!$Y$6)</f>
        <v/>
      </c>
      <c r="T24" s="29"/>
      <c r="U24" s="33" t="str">
        <f aca="true">IF(J24="","",IF(Q24="","—",IF(T24="Correct","Mastered",IF(OR(R24="Wrong",T24="Wrong"),"Keep reviewing",IF(AND(R24="",TODAY()&gt;=Q24),"Retry 1 DUE",IF(AND(R24="Correct",T24="",TODAY()&gt;=S24),"Retry 2 DUE",IF(R24="","Retry 1 scheduled","Retry 2 scheduled")))))))</f>
        <v/>
      </c>
    </row>
    <row r="25" customFormat="false" ht="15" hidden="false" customHeight="false" outlineLevel="0" collapsed="false">
      <c r="A25" s="27" t="str">
        <f aca="false">IF(COUNTA(B25:I25)=0,"",ROW()-4)</f>
        <v/>
      </c>
      <c r="B25" s="28"/>
      <c r="C25" s="29"/>
      <c r="D25" s="30"/>
      <c r="E25" s="29"/>
      <c r="F25" s="30"/>
      <c r="G25" s="31"/>
      <c r="H25" s="32"/>
      <c r="I25" s="32"/>
      <c r="J25" s="33" t="str">
        <f aca="false">IF(OR(H25="",I25=""),"",IF(UPPER(SUBSTITUTE(SUBSTITUTE(SUBSTITUTE(H25," ",""),",",""),";",""))=UPPER(SUBSTITUTE(SUBSTITUTE(SUBSTITUTE(I25," ",""),",",""),";","")),"Correct","Wrong"))</f>
        <v/>
      </c>
      <c r="K25" s="29"/>
      <c r="L25" s="29"/>
      <c r="M25" s="27" t="str">
        <f aca="false">IF(E25="","",IFERROR(INDEX(Lists!$B$5:$B$12,MATCH(E25,Lists!$A$5:$A$12,0)),""))</f>
        <v/>
      </c>
      <c r="N25" s="33" t="str">
        <f aca="false">IF(OR(L25="",M25=""),"",IF(L25&gt;M25,"Slow",IF(AND(J25="Wrong",L25&lt;0.5*M25),"Rushed?","OK")))</f>
        <v/>
      </c>
      <c r="O25" s="30"/>
      <c r="P25" s="30"/>
      <c r="Q25" s="34" t="str">
        <f aca="false">IF(OR(B25="",J25=""),"",IF(OR(J25="Wrong",K25="50-50",K25="Guess"),B25+Lists!$Y$5,""))</f>
        <v/>
      </c>
      <c r="R25" s="29"/>
      <c r="S25" s="34" t="str">
        <f aca="false">IF(Q25="","",B25+Lists!$Y$6)</f>
        <v/>
      </c>
      <c r="T25" s="29"/>
      <c r="U25" s="33" t="str">
        <f aca="true">IF(J25="","",IF(Q25="","—",IF(T25="Correct","Mastered",IF(OR(R25="Wrong",T25="Wrong"),"Keep reviewing",IF(AND(R25="",TODAY()&gt;=Q25),"Retry 1 DUE",IF(AND(R25="Correct",T25="",TODAY()&gt;=S25),"Retry 2 DUE",IF(R25="","Retry 1 scheduled","Retry 2 scheduled")))))))</f>
        <v/>
      </c>
    </row>
    <row r="26" customFormat="false" ht="15" hidden="false" customHeight="false" outlineLevel="0" collapsed="false">
      <c r="A26" s="27" t="str">
        <f aca="false">IF(COUNTA(B26:I26)=0,"",ROW()-4)</f>
        <v/>
      </c>
      <c r="B26" s="28"/>
      <c r="C26" s="29"/>
      <c r="D26" s="30"/>
      <c r="E26" s="29"/>
      <c r="F26" s="30"/>
      <c r="G26" s="31"/>
      <c r="H26" s="32"/>
      <c r="I26" s="32"/>
      <c r="J26" s="33" t="str">
        <f aca="false">IF(OR(H26="",I26=""),"",IF(UPPER(SUBSTITUTE(SUBSTITUTE(SUBSTITUTE(H26," ",""),",",""),";",""))=UPPER(SUBSTITUTE(SUBSTITUTE(SUBSTITUTE(I26," ",""),",",""),";","")),"Correct","Wrong"))</f>
        <v/>
      </c>
      <c r="K26" s="29"/>
      <c r="L26" s="29"/>
      <c r="M26" s="27" t="str">
        <f aca="false">IF(E26="","",IFERROR(INDEX(Lists!$B$5:$B$12,MATCH(E26,Lists!$A$5:$A$12,0)),""))</f>
        <v/>
      </c>
      <c r="N26" s="33" t="str">
        <f aca="false">IF(OR(L26="",M26=""),"",IF(L26&gt;M26,"Slow",IF(AND(J26="Wrong",L26&lt;0.5*M26),"Rushed?","OK")))</f>
        <v/>
      </c>
      <c r="O26" s="30"/>
      <c r="P26" s="30"/>
      <c r="Q26" s="34" t="str">
        <f aca="false">IF(OR(B26="",J26=""),"",IF(OR(J26="Wrong",K26="50-50",K26="Guess"),B26+Lists!$Y$5,""))</f>
        <v/>
      </c>
      <c r="R26" s="29"/>
      <c r="S26" s="34" t="str">
        <f aca="false">IF(Q26="","",B26+Lists!$Y$6)</f>
        <v/>
      </c>
      <c r="T26" s="29"/>
      <c r="U26" s="33" t="str">
        <f aca="true">IF(J26="","",IF(Q26="","—",IF(T26="Correct","Mastered",IF(OR(R26="Wrong",T26="Wrong"),"Keep reviewing",IF(AND(R26="",TODAY()&gt;=Q26),"Retry 1 DUE",IF(AND(R26="Correct",T26="",TODAY()&gt;=S26),"Retry 2 DUE",IF(R26="","Retry 1 scheduled","Retry 2 scheduled")))))))</f>
        <v/>
      </c>
    </row>
    <row r="27" customFormat="false" ht="15" hidden="false" customHeight="false" outlineLevel="0" collapsed="false">
      <c r="A27" s="27" t="str">
        <f aca="false">IF(COUNTA(B27:I27)=0,"",ROW()-4)</f>
        <v/>
      </c>
      <c r="B27" s="28"/>
      <c r="C27" s="29"/>
      <c r="D27" s="30"/>
      <c r="E27" s="29"/>
      <c r="F27" s="30"/>
      <c r="G27" s="31"/>
      <c r="H27" s="32"/>
      <c r="I27" s="32"/>
      <c r="J27" s="33" t="str">
        <f aca="false">IF(OR(H27="",I27=""),"",IF(UPPER(SUBSTITUTE(SUBSTITUTE(SUBSTITUTE(H27," ",""),",",""),";",""))=UPPER(SUBSTITUTE(SUBSTITUTE(SUBSTITUTE(I27," ",""),",",""),";","")),"Correct","Wrong"))</f>
        <v/>
      </c>
      <c r="K27" s="29"/>
      <c r="L27" s="29"/>
      <c r="M27" s="27" t="str">
        <f aca="false">IF(E27="","",IFERROR(INDEX(Lists!$B$5:$B$12,MATCH(E27,Lists!$A$5:$A$12,0)),""))</f>
        <v/>
      </c>
      <c r="N27" s="33" t="str">
        <f aca="false">IF(OR(L27="",M27=""),"",IF(L27&gt;M27,"Slow",IF(AND(J27="Wrong",L27&lt;0.5*M27),"Rushed?","OK")))</f>
        <v/>
      </c>
      <c r="O27" s="30"/>
      <c r="P27" s="30"/>
      <c r="Q27" s="34" t="str">
        <f aca="false">IF(OR(B27="",J27=""),"",IF(OR(J27="Wrong",K27="50-50",K27="Guess"),B27+Lists!$Y$5,""))</f>
        <v/>
      </c>
      <c r="R27" s="29"/>
      <c r="S27" s="34" t="str">
        <f aca="false">IF(Q27="","",B27+Lists!$Y$6)</f>
        <v/>
      </c>
      <c r="T27" s="29"/>
      <c r="U27" s="33" t="str">
        <f aca="true">IF(J27="","",IF(Q27="","—",IF(T27="Correct","Mastered",IF(OR(R27="Wrong",T27="Wrong"),"Keep reviewing",IF(AND(R27="",TODAY()&gt;=Q27),"Retry 1 DUE",IF(AND(R27="Correct",T27="",TODAY()&gt;=S27),"Retry 2 DUE",IF(R27="","Retry 1 scheduled","Retry 2 scheduled")))))))</f>
        <v/>
      </c>
    </row>
    <row r="28" customFormat="false" ht="15" hidden="false" customHeight="false" outlineLevel="0" collapsed="false">
      <c r="A28" s="27" t="str">
        <f aca="false">IF(COUNTA(B28:I28)=0,"",ROW()-4)</f>
        <v/>
      </c>
      <c r="B28" s="28"/>
      <c r="C28" s="29"/>
      <c r="D28" s="30"/>
      <c r="E28" s="29"/>
      <c r="F28" s="30"/>
      <c r="G28" s="31"/>
      <c r="H28" s="32"/>
      <c r="I28" s="32"/>
      <c r="J28" s="33" t="str">
        <f aca="false">IF(OR(H28="",I28=""),"",IF(UPPER(SUBSTITUTE(SUBSTITUTE(SUBSTITUTE(H28," ",""),",",""),";",""))=UPPER(SUBSTITUTE(SUBSTITUTE(SUBSTITUTE(I28," ",""),",",""),";","")),"Correct","Wrong"))</f>
        <v/>
      </c>
      <c r="K28" s="29"/>
      <c r="L28" s="29"/>
      <c r="M28" s="27" t="str">
        <f aca="false">IF(E28="","",IFERROR(INDEX(Lists!$B$5:$B$12,MATCH(E28,Lists!$A$5:$A$12,0)),""))</f>
        <v/>
      </c>
      <c r="N28" s="33" t="str">
        <f aca="false">IF(OR(L28="",M28=""),"",IF(L28&gt;M28,"Slow",IF(AND(J28="Wrong",L28&lt;0.5*M28),"Rushed?","OK")))</f>
        <v/>
      </c>
      <c r="O28" s="30"/>
      <c r="P28" s="30"/>
      <c r="Q28" s="34" t="str">
        <f aca="false">IF(OR(B28="",J28=""),"",IF(OR(J28="Wrong",K28="50-50",K28="Guess"),B28+Lists!$Y$5,""))</f>
        <v/>
      </c>
      <c r="R28" s="29"/>
      <c r="S28" s="34" t="str">
        <f aca="false">IF(Q28="","",B28+Lists!$Y$6)</f>
        <v/>
      </c>
      <c r="T28" s="29"/>
      <c r="U28" s="33" t="str">
        <f aca="true">IF(J28="","",IF(Q28="","—",IF(T28="Correct","Mastered",IF(OR(R28="Wrong",T28="Wrong"),"Keep reviewing",IF(AND(R28="",TODAY()&gt;=Q28),"Retry 1 DUE",IF(AND(R28="Correct",T28="",TODAY()&gt;=S28),"Retry 2 DUE",IF(R28="","Retry 1 scheduled","Retry 2 scheduled")))))))</f>
        <v/>
      </c>
    </row>
    <row r="29" customFormat="false" ht="15" hidden="false" customHeight="false" outlineLevel="0" collapsed="false">
      <c r="A29" s="27" t="str">
        <f aca="false">IF(COUNTA(B29:I29)=0,"",ROW()-4)</f>
        <v/>
      </c>
      <c r="B29" s="28"/>
      <c r="C29" s="29"/>
      <c r="D29" s="30"/>
      <c r="E29" s="29"/>
      <c r="F29" s="30"/>
      <c r="G29" s="31"/>
      <c r="H29" s="32"/>
      <c r="I29" s="32"/>
      <c r="J29" s="33" t="str">
        <f aca="false">IF(OR(H29="",I29=""),"",IF(UPPER(SUBSTITUTE(SUBSTITUTE(SUBSTITUTE(H29," ",""),",",""),";",""))=UPPER(SUBSTITUTE(SUBSTITUTE(SUBSTITUTE(I29," ",""),",",""),";","")),"Correct","Wrong"))</f>
        <v/>
      </c>
      <c r="K29" s="29"/>
      <c r="L29" s="29"/>
      <c r="M29" s="27" t="str">
        <f aca="false">IF(E29="","",IFERROR(INDEX(Lists!$B$5:$B$12,MATCH(E29,Lists!$A$5:$A$12,0)),""))</f>
        <v/>
      </c>
      <c r="N29" s="33" t="str">
        <f aca="false">IF(OR(L29="",M29=""),"",IF(L29&gt;M29,"Slow",IF(AND(J29="Wrong",L29&lt;0.5*M29),"Rushed?","OK")))</f>
        <v/>
      </c>
      <c r="O29" s="30"/>
      <c r="P29" s="30"/>
      <c r="Q29" s="34" t="str">
        <f aca="false">IF(OR(B29="",J29=""),"",IF(OR(J29="Wrong",K29="50-50",K29="Guess"),B29+Lists!$Y$5,""))</f>
        <v/>
      </c>
      <c r="R29" s="29"/>
      <c r="S29" s="34" t="str">
        <f aca="false">IF(Q29="","",B29+Lists!$Y$6)</f>
        <v/>
      </c>
      <c r="T29" s="29"/>
      <c r="U29" s="33" t="str">
        <f aca="true">IF(J29="","",IF(Q29="","—",IF(T29="Correct","Mastered",IF(OR(R29="Wrong",T29="Wrong"),"Keep reviewing",IF(AND(R29="",TODAY()&gt;=Q29),"Retry 1 DUE",IF(AND(R29="Correct",T29="",TODAY()&gt;=S29),"Retry 2 DUE",IF(R29="","Retry 1 scheduled","Retry 2 scheduled")))))))</f>
        <v/>
      </c>
    </row>
    <row r="30" customFormat="false" ht="15" hidden="false" customHeight="false" outlineLevel="0" collapsed="false">
      <c r="A30" s="27" t="str">
        <f aca="false">IF(COUNTA(B30:I30)=0,"",ROW()-4)</f>
        <v/>
      </c>
      <c r="B30" s="28"/>
      <c r="C30" s="29"/>
      <c r="D30" s="30"/>
      <c r="E30" s="29"/>
      <c r="F30" s="30"/>
      <c r="G30" s="31"/>
      <c r="H30" s="32"/>
      <c r="I30" s="32"/>
      <c r="J30" s="33" t="str">
        <f aca="false">IF(OR(H30="",I30=""),"",IF(UPPER(SUBSTITUTE(SUBSTITUTE(SUBSTITUTE(H30," ",""),",",""),";",""))=UPPER(SUBSTITUTE(SUBSTITUTE(SUBSTITUTE(I30," ",""),",",""),";","")),"Correct","Wrong"))</f>
        <v/>
      </c>
      <c r="K30" s="29"/>
      <c r="L30" s="29"/>
      <c r="M30" s="27" t="str">
        <f aca="false">IF(E30="","",IFERROR(INDEX(Lists!$B$5:$B$12,MATCH(E30,Lists!$A$5:$A$12,0)),""))</f>
        <v/>
      </c>
      <c r="N30" s="33" t="str">
        <f aca="false">IF(OR(L30="",M30=""),"",IF(L30&gt;M30,"Slow",IF(AND(J30="Wrong",L30&lt;0.5*M30),"Rushed?","OK")))</f>
        <v/>
      </c>
      <c r="O30" s="30"/>
      <c r="P30" s="30"/>
      <c r="Q30" s="34" t="str">
        <f aca="false">IF(OR(B30="",J30=""),"",IF(OR(J30="Wrong",K30="50-50",K30="Guess"),B30+Lists!$Y$5,""))</f>
        <v/>
      </c>
      <c r="R30" s="29"/>
      <c r="S30" s="34" t="str">
        <f aca="false">IF(Q30="","",B30+Lists!$Y$6)</f>
        <v/>
      </c>
      <c r="T30" s="29"/>
      <c r="U30" s="33" t="str">
        <f aca="true">IF(J30="","",IF(Q30="","—",IF(T30="Correct","Mastered",IF(OR(R30="Wrong",T30="Wrong"),"Keep reviewing",IF(AND(R30="",TODAY()&gt;=Q30),"Retry 1 DUE",IF(AND(R30="Correct",T30="",TODAY()&gt;=S30),"Retry 2 DUE",IF(R30="","Retry 1 scheduled","Retry 2 scheduled")))))))</f>
        <v/>
      </c>
    </row>
    <row r="31" customFormat="false" ht="15" hidden="false" customHeight="false" outlineLevel="0" collapsed="false">
      <c r="A31" s="27" t="str">
        <f aca="false">IF(COUNTA(B31:I31)=0,"",ROW()-4)</f>
        <v/>
      </c>
      <c r="B31" s="28"/>
      <c r="C31" s="29"/>
      <c r="D31" s="30"/>
      <c r="E31" s="29"/>
      <c r="F31" s="30"/>
      <c r="G31" s="31"/>
      <c r="H31" s="32"/>
      <c r="I31" s="32"/>
      <c r="J31" s="33" t="str">
        <f aca="false">IF(OR(H31="",I31=""),"",IF(UPPER(SUBSTITUTE(SUBSTITUTE(SUBSTITUTE(H31," ",""),",",""),";",""))=UPPER(SUBSTITUTE(SUBSTITUTE(SUBSTITUTE(I31," ",""),",",""),";","")),"Correct","Wrong"))</f>
        <v/>
      </c>
      <c r="K31" s="29"/>
      <c r="L31" s="29"/>
      <c r="M31" s="27" t="str">
        <f aca="false">IF(E31="","",IFERROR(INDEX(Lists!$B$5:$B$12,MATCH(E31,Lists!$A$5:$A$12,0)),""))</f>
        <v/>
      </c>
      <c r="N31" s="33" t="str">
        <f aca="false">IF(OR(L31="",M31=""),"",IF(L31&gt;M31,"Slow",IF(AND(J31="Wrong",L31&lt;0.5*M31),"Rushed?","OK")))</f>
        <v/>
      </c>
      <c r="O31" s="30"/>
      <c r="P31" s="30"/>
      <c r="Q31" s="34" t="str">
        <f aca="false">IF(OR(B31="",J31=""),"",IF(OR(J31="Wrong",K31="50-50",K31="Guess"),B31+Lists!$Y$5,""))</f>
        <v/>
      </c>
      <c r="R31" s="29"/>
      <c r="S31" s="34" t="str">
        <f aca="false">IF(Q31="","",B31+Lists!$Y$6)</f>
        <v/>
      </c>
      <c r="T31" s="29"/>
      <c r="U31" s="33" t="str">
        <f aca="true">IF(J31="","",IF(Q31="","—",IF(T31="Correct","Mastered",IF(OR(R31="Wrong",T31="Wrong"),"Keep reviewing",IF(AND(R31="",TODAY()&gt;=Q31),"Retry 1 DUE",IF(AND(R31="Correct",T31="",TODAY()&gt;=S31),"Retry 2 DUE",IF(R31="","Retry 1 scheduled","Retry 2 scheduled")))))))</f>
        <v/>
      </c>
    </row>
    <row r="32" customFormat="false" ht="15" hidden="false" customHeight="false" outlineLevel="0" collapsed="false">
      <c r="A32" s="27" t="str">
        <f aca="false">IF(COUNTA(B32:I32)=0,"",ROW()-4)</f>
        <v/>
      </c>
      <c r="B32" s="28"/>
      <c r="C32" s="29"/>
      <c r="D32" s="30"/>
      <c r="E32" s="29"/>
      <c r="F32" s="30"/>
      <c r="G32" s="31"/>
      <c r="H32" s="32"/>
      <c r="I32" s="32"/>
      <c r="J32" s="33" t="str">
        <f aca="false">IF(OR(H32="",I32=""),"",IF(UPPER(SUBSTITUTE(SUBSTITUTE(SUBSTITUTE(H32," ",""),",",""),";",""))=UPPER(SUBSTITUTE(SUBSTITUTE(SUBSTITUTE(I32," ",""),",",""),";","")),"Correct","Wrong"))</f>
        <v/>
      </c>
      <c r="K32" s="29"/>
      <c r="L32" s="29"/>
      <c r="M32" s="27" t="str">
        <f aca="false">IF(E32="","",IFERROR(INDEX(Lists!$B$5:$B$12,MATCH(E32,Lists!$A$5:$A$12,0)),""))</f>
        <v/>
      </c>
      <c r="N32" s="33" t="str">
        <f aca="false">IF(OR(L32="",M32=""),"",IF(L32&gt;M32,"Slow",IF(AND(J32="Wrong",L32&lt;0.5*M32),"Rushed?","OK")))</f>
        <v/>
      </c>
      <c r="O32" s="30"/>
      <c r="P32" s="30"/>
      <c r="Q32" s="34" t="str">
        <f aca="false">IF(OR(B32="",J32=""),"",IF(OR(J32="Wrong",K32="50-50",K32="Guess"),B32+Lists!$Y$5,""))</f>
        <v/>
      </c>
      <c r="R32" s="29"/>
      <c r="S32" s="34" t="str">
        <f aca="false">IF(Q32="","",B32+Lists!$Y$6)</f>
        <v/>
      </c>
      <c r="T32" s="29"/>
      <c r="U32" s="33" t="str">
        <f aca="true">IF(J32="","",IF(Q32="","—",IF(T32="Correct","Mastered",IF(OR(R32="Wrong",T32="Wrong"),"Keep reviewing",IF(AND(R32="",TODAY()&gt;=Q32),"Retry 1 DUE",IF(AND(R32="Correct",T32="",TODAY()&gt;=S32),"Retry 2 DUE",IF(R32="","Retry 1 scheduled","Retry 2 scheduled")))))))</f>
        <v/>
      </c>
    </row>
    <row r="33" customFormat="false" ht="15" hidden="false" customHeight="false" outlineLevel="0" collapsed="false">
      <c r="A33" s="27" t="str">
        <f aca="false">IF(COUNTA(B33:I33)=0,"",ROW()-4)</f>
        <v/>
      </c>
      <c r="B33" s="28"/>
      <c r="C33" s="29"/>
      <c r="D33" s="30"/>
      <c r="E33" s="29"/>
      <c r="F33" s="30"/>
      <c r="G33" s="31"/>
      <c r="H33" s="32"/>
      <c r="I33" s="32"/>
      <c r="J33" s="33" t="str">
        <f aca="false">IF(OR(H33="",I33=""),"",IF(UPPER(SUBSTITUTE(SUBSTITUTE(SUBSTITUTE(H33," ",""),",",""),";",""))=UPPER(SUBSTITUTE(SUBSTITUTE(SUBSTITUTE(I33," ",""),",",""),";","")),"Correct","Wrong"))</f>
        <v/>
      </c>
      <c r="K33" s="29"/>
      <c r="L33" s="29"/>
      <c r="M33" s="27" t="str">
        <f aca="false">IF(E33="","",IFERROR(INDEX(Lists!$B$5:$B$12,MATCH(E33,Lists!$A$5:$A$12,0)),""))</f>
        <v/>
      </c>
      <c r="N33" s="33" t="str">
        <f aca="false">IF(OR(L33="",M33=""),"",IF(L33&gt;M33,"Slow",IF(AND(J33="Wrong",L33&lt;0.5*M33),"Rushed?","OK")))</f>
        <v/>
      </c>
      <c r="O33" s="30"/>
      <c r="P33" s="30"/>
      <c r="Q33" s="34" t="str">
        <f aca="false">IF(OR(B33="",J33=""),"",IF(OR(J33="Wrong",K33="50-50",K33="Guess"),B33+Lists!$Y$5,""))</f>
        <v/>
      </c>
      <c r="R33" s="29"/>
      <c r="S33" s="34" t="str">
        <f aca="false">IF(Q33="","",B33+Lists!$Y$6)</f>
        <v/>
      </c>
      <c r="T33" s="29"/>
      <c r="U33" s="33" t="str">
        <f aca="true">IF(J33="","",IF(Q33="","—",IF(T33="Correct","Mastered",IF(OR(R33="Wrong",T33="Wrong"),"Keep reviewing",IF(AND(R33="",TODAY()&gt;=Q33),"Retry 1 DUE",IF(AND(R33="Correct",T33="",TODAY()&gt;=S33),"Retry 2 DUE",IF(R33="","Retry 1 scheduled","Retry 2 scheduled")))))))</f>
        <v/>
      </c>
    </row>
    <row r="34" customFormat="false" ht="15" hidden="false" customHeight="false" outlineLevel="0" collapsed="false">
      <c r="A34" s="27" t="str">
        <f aca="false">IF(COUNTA(B34:I34)=0,"",ROW()-4)</f>
        <v/>
      </c>
      <c r="B34" s="28"/>
      <c r="C34" s="29"/>
      <c r="D34" s="30"/>
      <c r="E34" s="29"/>
      <c r="F34" s="30"/>
      <c r="G34" s="31"/>
      <c r="H34" s="32"/>
      <c r="I34" s="32"/>
      <c r="J34" s="33" t="str">
        <f aca="false">IF(OR(H34="",I34=""),"",IF(UPPER(SUBSTITUTE(SUBSTITUTE(SUBSTITUTE(H34," ",""),",",""),";",""))=UPPER(SUBSTITUTE(SUBSTITUTE(SUBSTITUTE(I34," ",""),",",""),";","")),"Correct","Wrong"))</f>
        <v/>
      </c>
      <c r="K34" s="29"/>
      <c r="L34" s="29"/>
      <c r="M34" s="27" t="str">
        <f aca="false">IF(E34="","",IFERROR(INDEX(Lists!$B$5:$B$12,MATCH(E34,Lists!$A$5:$A$12,0)),""))</f>
        <v/>
      </c>
      <c r="N34" s="33" t="str">
        <f aca="false">IF(OR(L34="",M34=""),"",IF(L34&gt;M34,"Slow",IF(AND(J34="Wrong",L34&lt;0.5*M34),"Rushed?","OK")))</f>
        <v/>
      </c>
      <c r="O34" s="30"/>
      <c r="P34" s="30"/>
      <c r="Q34" s="34" t="str">
        <f aca="false">IF(OR(B34="",J34=""),"",IF(OR(J34="Wrong",K34="50-50",K34="Guess"),B34+Lists!$Y$5,""))</f>
        <v/>
      </c>
      <c r="R34" s="29"/>
      <c r="S34" s="34" t="str">
        <f aca="false">IF(Q34="","",B34+Lists!$Y$6)</f>
        <v/>
      </c>
      <c r="T34" s="29"/>
      <c r="U34" s="33" t="str">
        <f aca="true">IF(J34="","",IF(Q34="","—",IF(T34="Correct","Mastered",IF(OR(R34="Wrong",T34="Wrong"),"Keep reviewing",IF(AND(R34="",TODAY()&gt;=Q34),"Retry 1 DUE",IF(AND(R34="Correct",T34="",TODAY()&gt;=S34),"Retry 2 DUE",IF(R34="","Retry 1 scheduled","Retry 2 scheduled")))))))</f>
        <v/>
      </c>
    </row>
    <row r="35" customFormat="false" ht="15" hidden="false" customHeight="false" outlineLevel="0" collapsed="false">
      <c r="A35" s="27" t="str">
        <f aca="false">IF(COUNTA(B35:I35)=0,"",ROW()-4)</f>
        <v/>
      </c>
      <c r="B35" s="28"/>
      <c r="C35" s="29"/>
      <c r="D35" s="30"/>
      <c r="E35" s="29"/>
      <c r="F35" s="30"/>
      <c r="G35" s="31"/>
      <c r="H35" s="32"/>
      <c r="I35" s="32"/>
      <c r="J35" s="33" t="str">
        <f aca="false">IF(OR(H35="",I35=""),"",IF(UPPER(SUBSTITUTE(SUBSTITUTE(SUBSTITUTE(H35," ",""),",",""),";",""))=UPPER(SUBSTITUTE(SUBSTITUTE(SUBSTITUTE(I35," ",""),",",""),";","")),"Correct","Wrong"))</f>
        <v/>
      </c>
      <c r="K35" s="29"/>
      <c r="L35" s="29"/>
      <c r="M35" s="27" t="str">
        <f aca="false">IF(E35="","",IFERROR(INDEX(Lists!$B$5:$B$12,MATCH(E35,Lists!$A$5:$A$12,0)),""))</f>
        <v/>
      </c>
      <c r="N35" s="33" t="str">
        <f aca="false">IF(OR(L35="",M35=""),"",IF(L35&gt;M35,"Slow",IF(AND(J35="Wrong",L35&lt;0.5*M35),"Rushed?","OK")))</f>
        <v/>
      </c>
      <c r="O35" s="30"/>
      <c r="P35" s="30"/>
      <c r="Q35" s="34" t="str">
        <f aca="false">IF(OR(B35="",J35=""),"",IF(OR(J35="Wrong",K35="50-50",K35="Guess"),B35+Lists!$Y$5,""))</f>
        <v/>
      </c>
      <c r="R35" s="29"/>
      <c r="S35" s="34" t="str">
        <f aca="false">IF(Q35="","",B35+Lists!$Y$6)</f>
        <v/>
      </c>
      <c r="T35" s="29"/>
      <c r="U35" s="33" t="str">
        <f aca="true">IF(J35="","",IF(Q35="","—",IF(T35="Correct","Mastered",IF(OR(R35="Wrong",T35="Wrong"),"Keep reviewing",IF(AND(R35="",TODAY()&gt;=Q35),"Retry 1 DUE",IF(AND(R35="Correct",T35="",TODAY()&gt;=S35),"Retry 2 DUE",IF(R35="","Retry 1 scheduled","Retry 2 scheduled")))))))</f>
        <v/>
      </c>
    </row>
    <row r="36" customFormat="false" ht="15" hidden="false" customHeight="false" outlineLevel="0" collapsed="false">
      <c r="A36" s="27" t="str">
        <f aca="false">IF(COUNTA(B36:I36)=0,"",ROW()-4)</f>
        <v/>
      </c>
      <c r="B36" s="28"/>
      <c r="C36" s="29"/>
      <c r="D36" s="30"/>
      <c r="E36" s="29"/>
      <c r="F36" s="30"/>
      <c r="G36" s="31"/>
      <c r="H36" s="32"/>
      <c r="I36" s="32"/>
      <c r="J36" s="33" t="str">
        <f aca="false">IF(OR(H36="",I36=""),"",IF(UPPER(SUBSTITUTE(SUBSTITUTE(SUBSTITUTE(H36," ",""),",",""),";",""))=UPPER(SUBSTITUTE(SUBSTITUTE(SUBSTITUTE(I36," ",""),",",""),";","")),"Correct","Wrong"))</f>
        <v/>
      </c>
      <c r="K36" s="29"/>
      <c r="L36" s="29"/>
      <c r="M36" s="27" t="str">
        <f aca="false">IF(E36="","",IFERROR(INDEX(Lists!$B$5:$B$12,MATCH(E36,Lists!$A$5:$A$12,0)),""))</f>
        <v/>
      </c>
      <c r="N36" s="33" t="str">
        <f aca="false">IF(OR(L36="",M36=""),"",IF(L36&gt;M36,"Slow",IF(AND(J36="Wrong",L36&lt;0.5*M36),"Rushed?","OK")))</f>
        <v/>
      </c>
      <c r="O36" s="30"/>
      <c r="P36" s="30"/>
      <c r="Q36" s="34" t="str">
        <f aca="false">IF(OR(B36="",J36=""),"",IF(OR(J36="Wrong",K36="50-50",K36="Guess"),B36+Lists!$Y$5,""))</f>
        <v/>
      </c>
      <c r="R36" s="29"/>
      <c r="S36" s="34" t="str">
        <f aca="false">IF(Q36="","",B36+Lists!$Y$6)</f>
        <v/>
      </c>
      <c r="T36" s="29"/>
      <c r="U36" s="33" t="str">
        <f aca="true">IF(J36="","",IF(Q36="","—",IF(T36="Correct","Mastered",IF(OR(R36="Wrong",T36="Wrong"),"Keep reviewing",IF(AND(R36="",TODAY()&gt;=Q36),"Retry 1 DUE",IF(AND(R36="Correct",T36="",TODAY()&gt;=S36),"Retry 2 DUE",IF(R36="","Retry 1 scheduled","Retry 2 scheduled")))))))</f>
        <v/>
      </c>
    </row>
    <row r="37" customFormat="false" ht="15" hidden="false" customHeight="false" outlineLevel="0" collapsed="false">
      <c r="A37" s="27" t="str">
        <f aca="false">IF(COUNTA(B37:I37)=0,"",ROW()-4)</f>
        <v/>
      </c>
      <c r="B37" s="28"/>
      <c r="C37" s="29"/>
      <c r="D37" s="30"/>
      <c r="E37" s="29"/>
      <c r="F37" s="30"/>
      <c r="G37" s="31"/>
      <c r="H37" s="32"/>
      <c r="I37" s="32"/>
      <c r="J37" s="33" t="str">
        <f aca="false">IF(OR(H37="",I37=""),"",IF(UPPER(SUBSTITUTE(SUBSTITUTE(SUBSTITUTE(H37," ",""),",",""),";",""))=UPPER(SUBSTITUTE(SUBSTITUTE(SUBSTITUTE(I37," ",""),",",""),";","")),"Correct","Wrong"))</f>
        <v/>
      </c>
      <c r="K37" s="29"/>
      <c r="L37" s="29"/>
      <c r="M37" s="27" t="str">
        <f aca="false">IF(E37="","",IFERROR(INDEX(Lists!$B$5:$B$12,MATCH(E37,Lists!$A$5:$A$12,0)),""))</f>
        <v/>
      </c>
      <c r="N37" s="33" t="str">
        <f aca="false">IF(OR(L37="",M37=""),"",IF(L37&gt;M37,"Slow",IF(AND(J37="Wrong",L37&lt;0.5*M37),"Rushed?","OK")))</f>
        <v/>
      </c>
      <c r="O37" s="30"/>
      <c r="P37" s="30"/>
      <c r="Q37" s="34" t="str">
        <f aca="false">IF(OR(B37="",J37=""),"",IF(OR(J37="Wrong",K37="50-50",K37="Guess"),B37+Lists!$Y$5,""))</f>
        <v/>
      </c>
      <c r="R37" s="29"/>
      <c r="S37" s="34" t="str">
        <f aca="false">IF(Q37="","",B37+Lists!$Y$6)</f>
        <v/>
      </c>
      <c r="T37" s="29"/>
      <c r="U37" s="33" t="str">
        <f aca="true">IF(J37="","",IF(Q37="","—",IF(T37="Correct","Mastered",IF(OR(R37="Wrong",T37="Wrong"),"Keep reviewing",IF(AND(R37="",TODAY()&gt;=Q37),"Retry 1 DUE",IF(AND(R37="Correct",T37="",TODAY()&gt;=S37),"Retry 2 DUE",IF(R37="","Retry 1 scheduled","Retry 2 scheduled")))))))</f>
        <v/>
      </c>
    </row>
    <row r="38" customFormat="false" ht="15" hidden="false" customHeight="false" outlineLevel="0" collapsed="false">
      <c r="A38" s="27" t="str">
        <f aca="false">IF(COUNTA(B38:I38)=0,"",ROW()-4)</f>
        <v/>
      </c>
      <c r="B38" s="28"/>
      <c r="C38" s="29"/>
      <c r="D38" s="30"/>
      <c r="E38" s="29"/>
      <c r="F38" s="30"/>
      <c r="G38" s="31"/>
      <c r="H38" s="32"/>
      <c r="I38" s="32"/>
      <c r="J38" s="33" t="str">
        <f aca="false">IF(OR(H38="",I38=""),"",IF(UPPER(SUBSTITUTE(SUBSTITUTE(SUBSTITUTE(H38," ",""),",",""),";",""))=UPPER(SUBSTITUTE(SUBSTITUTE(SUBSTITUTE(I38," ",""),",",""),";","")),"Correct","Wrong"))</f>
        <v/>
      </c>
      <c r="K38" s="29"/>
      <c r="L38" s="29"/>
      <c r="M38" s="27" t="str">
        <f aca="false">IF(E38="","",IFERROR(INDEX(Lists!$B$5:$B$12,MATCH(E38,Lists!$A$5:$A$12,0)),""))</f>
        <v/>
      </c>
      <c r="N38" s="33" t="str">
        <f aca="false">IF(OR(L38="",M38=""),"",IF(L38&gt;M38,"Slow",IF(AND(J38="Wrong",L38&lt;0.5*M38),"Rushed?","OK")))</f>
        <v/>
      </c>
      <c r="O38" s="30"/>
      <c r="P38" s="30"/>
      <c r="Q38" s="34" t="str">
        <f aca="false">IF(OR(B38="",J38=""),"",IF(OR(J38="Wrong",K38="50-50",K38="Guess"),B38+Lists!$Y$5,""))</f>
        <v/>
      </c>
      <c r="R38" s="29"/>
      <c r="S38" s="34" t="str">
        <f aca="false">IF(Q38="","",B38+Lists!$Y$6)</f>
        <v/>
      </c>
      <c r="T38" s="29"/>
      <c r="U38" s="33" t="str">
        <f aca="true">IF(J38="","",IF(Q38="","—",IF(T38="Correct","Mastered",IF(OR(R38="Wrong",T38="Wrong"),"Keep reviewing",IF(AND(R38="",TODAY()&gt;=Q38),"Retry 1 DUE",IF(AND(R38="Correct",T38="",TODAY()&gt;=S38),"Retry 2 DUE",IF(R38="","Retry 1 scheduled","Retry 2 scheduled")))))))</f>
        <v/>
      </c>
    </row>
    <row r="39" customFormat="false" ht="15" hidden="false" customHeight="false" outlineLevel="0" collapsed="false">
      <c r="A39" s="27" t="str">
        <f aca="false">IF(COUNTA(B39:I39)=0,"",ROW()-4)</f>
        <v/>
      </c>
      <c r="B39" s="28"/>
      <c r="C39" s="29"/>
      <c r="D39" s="30"/>
      <c r="E39" s="29"/>
      <c r="F39" s="30"/>
      <c r="G39" s="31"/>
      <c r="H39" s="32"/>
      <c r="I39" s="32"/>
      <c r="J39" s="33" t="str">
        <f aca="false">IF(OR(H39="",I39=""),"",IF(UPPER(SUBSTITUTE(SUBSTITUTE(SUBSTITUTE(H39," ",""),",",""),";",""))=UPPER(SUBSTITUTE(SUBSTITUTE(SUBSTITUTE(I39," ",""),",",""),";","")),"Correct","Wrong"))</f>
        <v/>
      </c>
      <c r="K39" s="29"/>
      <c r="L39" s="29"/>
      <c r="M39" s="27" t="str">
        <f aca="false">IF(E39="","",IFERROR(INDEX(Lists!$B$5:$B$12,MATCH(E39,Lists!$A$5:$A$12,0)),""))</f>
        <v/>
      </c>
      <c r="N39" s="33" t="str">
        <f aca="false">IF(OR(L39="",M39=""),"",IF(L39&gt;M39,"Slow",IF(AND(J39="Wrong",L39&lt;0.5*M39),"Rushed?","OK")))</f>
        <v/>
      </c>
      <c r="O39" s="30"/>
      <c r="P39" s="30"/>
      <c r="Q39" s="34" t="str">
        <f aca="false">IF(OR(B39="",J39=""),"",IF(OR(J39="Wrong",K39="50-50",K39="Guess"),B39+Lists!$Y$5,""))</f>
        <v/>
      </c>
      <c r="R39" s="29"/>
      <c r="S39" s="34" t="str">
        <f aca="false">IF(Q39="","",B39+Lists!$Y$6)</f>
        <v/>
      </c>
      <c r="T39" s="29"/>
      <c r="U39" s="33" t="str">
        <f aca="true">IF(J39="","",IF(Q39="","—",IF(T39="Correct","Mastered",IF(OR(R39="Wrong",T39="Wrong"),"Keep reviewing",IF(AND(R39="",TODAY()&gt;=Q39),"Retry 1 DUE",IF(AND(R39="Correct",T39="",TODAY()&gt;=S39),"Retry 2 DUE",IF(R39="","Retry 1 scheduled","Retry 2 scheduled")))))))</f>
        <v/>
      </c>
    </row>
    <row r="40" customFormat="false" ht="15" hidden="false" customHeight="false" outlineLevel="0" collapsed="false">
      <c r="A40" s="27" t="str">
        <f aca="false">IF(COUNTA(B40:I40)=0,"",ROW()-4)</f>
        <v/>
      </c>
      <c r="B40" s="28"/>
      <c r="C40" s="29"/>
      <c r="D40" s="30"/>
      <c r="E40" s="29"/>
      <c r="F40" s="30"/>
      <c r="G40" s="31"/>
      <c r="H40" s="32"/>
      <c r="I40" s="32"/>
      <c r="J40" s="33" t="str">
        <f aca="false">IF(OR(H40="",I40=""),"",IF(UPPER(SUBSTITUTE(SUBSTITUTE(SUBSTITUTE(H40," ",""),",",""),";",""))=UPPER(SUBSTITUTE(SUBSTITUTE(SUBSTITUTE(I40," ",""),",",""),";","")),"Correct","Wrong"))</f>
        <v/>
      </c>
      <c r="K40" s="29"/>
      <c r="L40" s="29"/>
      <c r="M40" s="27" t="str">
        <f aca="false">IF(E40="","",IFERROR(INDEX(Lists!$B$5:$B$12,MATCH(E40,Lists!$A$5:$A$12,0)),""))</f>
        <v/>
      </c>
      <c r="N40" s="33" t="str">
        <f aca="false">IF(OR(L40="",M40=""),"",IF(L40&gt;M40,"Slow",IF(AND(J40="Wrong",L40&lt;0.5*M40),"Rushed?","OK")))</f>
        <v/>
      </c>
      <c r="O40" s="30"/>
      <c r="P40" s="30"/>
      <c r="Q40" s="34" t="str">
        <f aca="false">IF(OR(B40="",J40=""),"",IF(OR(J40="Wrong",K40="50-50",K40="Guess"),B40+Lists!$Y$5,""))</f>
        <v/>
      </c>
      <c r="R40" s="29"/>
      <c r="S40" s="34" t="str">
        <f aca="false">IF(Q40="","",B40+Lists!$Y$6)</f>
        <v/>
      </c>
      <c r="T40" s="29"/>
      <c r="U40" s="33" t="str">
        <f aca="true">IF(J40="","",IF(Q40="","—",IF(T40="Correct","Mastered",IF(OR(R40="Wrong",T40="Wrong"),"Keep reviewing",IF(AND(R40="",TODAY()&gt;=Q40),"Retry 1 DUE",IF(AND(R40="Correct",T40="",TODAY()&gt;=S40),"Retry 2 DUE",IF(R40="","Retry 1 scheduled","Retry 2 scheduled")))))))</f>
        <v/>
      </c>
    </row>
    <row r="41" customFormat="false" ht="15" hidden="false" customHeight="false" outlineLevel="0" collapsed="false">
      <c r="A41" s="27" t="str">
        <f aca="false">IF(COUNTA(B41:I41)=0,"",ROW()-4)</f>
        <v/>
      </c>
      <c r="B41" s="28"/>
      <c r="C41" s="29"/>
      <c r="D41" s="30"/>
      <c r="E41" s="29"/>
      <c r="F41" s="30"/>
      <c r="G41" s="31"/>
      <c r="H41" s="32"/>
      <c r="I41" s="32"/>
      <c r="J41" s="33" t="str">
        <f aca="false">IF(OR(H41="",I41=""),"",IF(UPPER(SUBSTITUTE(SUBSTITUTE(SUBSTITUTE(H41," ",""),",",""),";",""))=UPPER(SUBSTITUTE(SUBSTITUTE(SUBSTITUTE(I41," ",""),",",""),";","")),"Correct","Wrong"))</f>
        <v/>
      </c>
      <c r="K41" s="29"/>
      <c r="L41" s="29"/>
      <c r="M41" s="27" t="str">
        <f aca="false">IF(E41="","",IFERROR(INDEX(Lists!$B$5:$B$12,MATCH(E41,Lists!$A$5:$A$12,0)),""))</f>
        <v/>
      </c>
      <c r="N41" s="33" t="str">
        <f aca="false">IF(OR(L41="",M41=""),"",IF(L41&gt;M41,"Slow",IF(AND(J41="Wrong",L41&lt;0.5*M41),"Rushed?","OK")))</f>
        <v/>
      </c>
      <c r="O41" s="30"/>
      <c r="P41" s="30"/>
      <c r="Q41" s="34" t="str">
        <f aca="false">IF(OR(B41="",J41=""),"",IF(OR(J41="Wrong",K41="50-50",K41="Guess"),B41+Lists!$Y$5,""))</f>
        <v/>
      </c>
      <c r="R41" s="29"/>
      <c r="S41" s="34" t="str">
        <f aca="false">IF(Q41="","",B41+Lists!$Y$6)</f>
        <v/>
      </c>
      <c r="T41" s="29"/>
      <c r="U41" s="33" t="str">
        <f aca="true">IF(J41="","",IF(Q41="","—",IF(T41="Correct","Mastered",IF(OR(R41="Wrong",T41="Wrong"),"Keep reviewing",IF(AND(R41="",TODAY()&gt;=Q41),"Retry 1 DUE",IF(AND(R41="Correct",T41="",TODAY()&gt;=S41),"Retry 2 DUE",IF(R41="","Retry 1 scheduled","Retry 2 scheduled")))))))</f>
        <v/>
      </c>
    </row>
    <row r="42" customFormat="false" ht="15" hidden="false" customHeight="false" outlineLevel="0" collapsed="false">
      <c r="A42" s="27" t="str">
        <f aca="false">IF(COUNTA(B42:I42)=0,"",ROW()-4)</f>
        <v/>
      </c>
      <c r="B42" s="28"/>
      <c r="C42" s="29"/>
      <c r="D42" s="30"/>
      <c r="E42" s="29"/>
      <c r="F42" s="30"/>
      <c r="G42" s="31"/>
      <c r="H42" s="32"/>
      <c r="I42" s="32"/>
      <c r="J42" s="33" t="str">
        <f aca="false">IF(OR(H42="",I42=""),"",IF(UPPER(SUBSTITUTE(SUBSTITUTE(SUBSTITUTE(H42," ",""),",",""),";",""))=UPPER(SUBSTITUTE(SUBSTITUTE(SUBSTITUTE(I42," ",""),",",""),";","")),"Correct","Wrong"))</f>
        <v/>
      </c>
      <c r="K42" s="29"/>
      <c r="L42" s="29"/>
      <c r="M42" s="27" t="str">
        <f aca="false">IF(E42="","",IFERROR(INDEX(Lists!$B$5:$B$12,MATCH(E42,Lists!$A$5:$A$12,0)),""))</f>
        <v/>
      </c>
      <c r="N42" s="33" t="str">
        <f aca="false">IF(OR(L42="",M42=""),"",IF(L42&gt;M42,"Slow",IF(AND(J42="Wrong",L42&lt;0.5*M42),"Rushed?","OK")))</f>
        <v/>
      </c>
      <c r="O42" s="30"/>
      <c r="P42" s="30"/>
      <c r="Q42" s="34" t="str">
        <f aca="false">IF(OR(B42="",J42=""),"",IF(OR(J42="Wrong",K42="50-50",K42="Guess"),B42+Lists!$Y$5,""))</f>
        <v/>
      </c>
      <c r="R42" s="29"/>
      <c r="S42" s="34" t="str">
        <f aca="false">IF(Q42="","",B42+Lists!$Y$6)</f>
        <v/>
      </c>
      <c r="T42" s="29"/>
      <c r="U42" s="33" t="str">
        <f aca="true">IF(J42="","",IF(Q42="","—",IF(T42="Correct","Mastered",IF(OR(R42="Wrong",T42="Wrong"),"Keep reviewing",IF(AND(R42="",TODAY()&gt;=Q42),"Retry 1 DUE",IF(AND(R42="Correct",T42="",TODAY()&gt;=S42),"Retry 2 DUE",IF(R42="","Retry 1 scheduled","Retry 2 scheduled")))))))</f>
        <v/>
      </c>
    </row>
    <row r="43" customFormat="false" ht="15" hidden="false" customHeight="false" outlineLevel="0" collapsed="false">
      <c r="A43" s="27" t="str">
        <f aca="false">IF(COUNTA(B43:I43)=0,"",ROW()-4)</f>
        <v/>
      </c>
      <c r="B43" s="28"/>
      <c r="C43" s="29"/>
      <c r="D43" s="30"/>
      <c r="E43" s="29"/>
      <c r="F43" s="30"/>
      <c r="G43" s="31"/>
      <c r="H43" s="32"/>
      <c r="I43" s="32"/>
      <c r="J43" s="33" t="str">
        <f aca="false">IF(OR(H43="",I43=""),"",IF(UPPER(SUBSTITUTE(SUBSTITUTE(SUBSTITUTE(H43," ",""),",",""),";",""))=UPPER(SUBSTITUTE(SUBSTITUTE(SUBSTITUTE(I43," ",""),",",""),";","")),"Correct","Wrong"))</f>
        <v/>
      </c>
      <c r="K43" s="29"/>
      <c r="L43" s="29"/>
      <c r="M43" s="27" t="str">
        <f aca="false">IF(E43="","",IFERROR(INDEX(Lists!$B$5:$B$12,MATCH(E43,Lists!$A$5:$A$12,0)),""))</f>
        <v/>
      </c>
      <c r="N43" s="33" t="str">
        <f aca="false">IF(OR(L43="",M43=""),"",IF(L43&gt;M43,"Slow",IF(AND(J43="Wrong",L43&lt;0.5*M43),"Rushed?","OK")))</f>
        <v/>
      </c>
      <c r="O43" s="30"/>
      <c r="P43" s="30"/>
      <c r="Q43" s="34" t="str">
        <f aca="false">IF(OR(B43="",J43=""),"",IF(OR(J43="Wrong",K43="50-50",K43="Guess"),B43+Lists!$Y$5,""))</f>
        <v/>
      </c>
      <c r="R43" s="29"/>
      <c r="S43" s="34" t="str">
        <f aca="false">IF(Q43="","",B43+Lists!$Y$6)</f>
        <v/>
      </c>
      <c r="T43" s="29"/>
      <c r="U43" s="33" t="str">
        <f aca="true">IF(J43="","",IF(Q43="","—",IF(T43="Correct","Mastered",IF(OR(R43="Wrong",T43="Wrong"),"Keep reviewing",IF(AND(R43="",TODAY()&gt;=Q43),"Retry 1 DUE",IF(AND(R43="Correct",T43="",TODAY()&gt;=S43),"Retry 2 DUE",IF(R43="","Retry 1 scheduled","Retry 2 scheduled")))))))</f>
        <v/>
      </c>
    </row>
    <row r="44" customFormat="false" ht="15" hidden="false" customHeight="false" outlineLevel="0" collapsed="false">
      <c r="A44" s="27" t="str">
        <f aca="false">IF(COUNTA(B44:I44)=0,"",ROW()-4)</f>
        <v/>
      </c>
      <c r="B44" s="28"/>
      <c r="C44" s="29"/>
      <c r="D44" s="30"/>
      <c r="E44" s="29"/>
      <c r="F44" s="30"/>
      <c r="G44" s="31"/>
      <c r="H44" s="32"/>
      <c r="I44" s="32"/>
      <c r="J44" s="33" t="str">
        <f aca="false">IF(OR(H44="",I44=""),"",IF(UPPER(SUBSTITUTE(SUBSTITUTE(SUBSTITUTE(H44," ",""),",",""),";",""))=UPPER(SUBSTITUTE(SUBSTITUTE(SUBSTITUTE(I44," ",""),",",""),";","")),"Correct","Wrong"))</f>
        <v/>
      </c>
      <c r="K44" s="29"/>
      <c r="L44" s="29"/>
      <c r="M44" s="27" t="str">
        <f aca="false">IF(E44="","",IFERROR(INDEX(Lists!$B$5:$B$12,MATCH(E44,Lists!$A$5:$A$12,0)),""))</f>
        <v/>
      </c>
      <c r="N44" s="33" t="str">
        <f aca="false">IF(OR(L44="",M44=""),"",IF(L44&gt;M44,"Slow",IF(AND(J44="Wrong",L44&lt;0.5*M44),"Rushed?","OK")))</f>
        <v/>
      </c>
      <c r="O44" s="30"/>
      <c r="P44" s="30"/>
      <c r="Q44" s="34" t="str">
        <f aca="false">IF(OR(B44="",J44=""),"",IF(OR(J44="Wrong",K44="50-50",K44="Guess"),B44+Lists!$Y$5,""))</f>
        <v/>
      </c>
      <c r="R44" s="29"/>
      <c r="S44" s="34" t="str">
        <f aca="false">IF(Q44="","",B44+Lists!$Y$6)</f>
        <v/>
      </c>
      <c r="T44" s="29"/>
      <c r="U44" s="33" t="str">
        <f aca="true">IF(J44="","",IF(Q44="","—",IF(T44="Correct","Mastered",IF(OR(R44="Wrong",T44="Wrong"),"Keep reviewing",IF(AND(R44="",TODAY()&gt;=Q44),"Retry 1 DUE",IF(AND(R44="Correct",T44="",TODAY()&gt;=S44),"Retry 2 DUE",IF(R44="","Retry 1 scheduled","Retry 2 scheduled")))))))</f>
        <v/>
      </c>
    </row>
    <row r="45" customFormat="false" ht="15" hidden="false" customHeight="false" outlineLevel="0" collapsed="false">
      <c r="A45" s="27" t="str">
        <f aca="false">IF(COUNTA(B45:I45)=0,"",ROW()-4)</f>
        <v/>
      </c>
      <c r="B45" s="28"/>
      <c r="C45" s="29"/>
      <c r="D45" s="30"/>
      <c r="E45" s="29"/>
      <c r="F45" s="30"/>
      <c r="G45" s="31"/>
      <c r="H45" s="32"/>
      <c r="I45" s="32"/>
      <c r="J45" s="33" t="str">
        <f aca="false">IF(OR(H45="",I45=""),"",IF(UPPER(SUBSTITUTE(SUBSTITUTE(SUBSTITUTE(H45," ",""),",",""),";",""))=UPPER(SUBSTITUTE(SUBSTITUTE(SUBSTITUTE(I45," ",""),",",""),";","")),"Correct","Wrong"))</f>
        <v/>
      </c>
      <c r="K45" s="29"/>
      <c r="L45" s="29"/>
      <c r="M45" s="27" t="str">
        <f aca="false">IF(E45="","",IFERROR(INDEX(Lists!$B$5:$B$12,MATCH(E45,Lists!$A$5:$A$12,0)),""))</f>
        <v/>
      </c>
      <c r="N45" s="33" t="str">
        <f aca="false">IF(OR(L45="",M45=""),"",IF(L45&gt;M45,"Slow",IF(AND(J45="Wrong",L45&lt;0.5*M45),"Rushed?","OK")))</f>
        <v/>
      </c>
      <c r="O45" s="30"/>
      <c r="P45" s="30"/>
      <c r="Q45" s="34" t="str">
        <f aca="false">IF(OR(B45="",J45=""),"",IF(OR(J45="Wrong",K45="50-50",K45="Guess"),B45+Lists!$Y$5,""))</f>
        <v/>
      </c>
      <c r="R45" s="29"/>
      <c r="S45" s="34" t="str">
        <f aca="false">IF(Q45="","",B45+Lists!$Y$6)</f>
        <v/>
      </c>
      <c r="T45" s="29"/>
      <c r="U45" s="33" t="str">
        <f aca="true">IF(J45="","",IF(Q45="","—",IF(T45="Correct","Mastered",IF(OR(R45="Wrong",T45="Wrong"),"Keep reviewing",IF(AND(R45="",TODAY()&gt;=Q45),"Retry 1 DUE",IF(AND(R45="Correct",T45="",TODAY()&gt;=S45),"Retry 2 DUE",IF(R45="","Retry 1 scheduled","Retry 2 scheduled")))))))</f>
        <v/>
      </c>
    </row>
    <row r="46" customFormat="false" ht="15" hidden="false" customHeight="false" outlineLevel="0" collapsed="false">
      <c r="A46" s="27" t="str">
        <f aca="false">IF(COUNTA(B46:I46)=0,"",ROW()-4)</f>
        <v/>
      </c>
      <c r="B46" s="28"/>
      <c r="C46" s="29"/>
      <c r="D46" s="30"/>
      <c r="E46" s="29"/>
      <c r="F46" s="30"/>
      <c r="G46" s="31"/>
      <c r="H46" s="32"/>
      <c r="I46" s="32"/>
      <c r="J46" s="33" t="str">
        <f aca="false">IF(OR(H46="",I46=""),"",IF(UPPER(SUBSTITUTE(SUBSTITUTE(SUBSTITUTE(H46," ",""),",",""),";",""))=UPPER(SUBSTITUTE(SUBSTITUTE(SUBSTITUTE(I46," ",""),",",""),";","")),"Correct","Wrong"))</f>
        <v/>
      </c>
      <c r="K46" s="29"/>
      <c r="L46" s="29"/>
      <c r="M46" s="27" t="str">
        <f aca="false">IF(E46="","",IFERROR(INDEX(Lists!$B$5:$B$12,MATCH(E46,Lists!$A$5:$A$12,0)),""))</f>
        <v/>
      </c>
      <c r="N46" s="33" t="str">
        <f aca="false">IF(OR(L46="",M46=""),"",IF(L46&gt;M46,"Slow",IF(AND(J46="Wrong",L46&lt;0.5*M46),"Rushed?","OK")))</f>
        <v/>
      </c>
      <c r="O46" s="30"/>
      <c r="P46" s="30"/>
      <c r="Q46" s="34" t="str">
        <f aca="false">IF(OR(B46="",J46=""),"",IF(OR(J46="Wrong",K46="50-50",K46="Guess"),B46+Lists!$Y$5,""))</f>
        <v/>
      </c>
      <c r="R46" s="29"/>
      <c r="S46" s="34" t="str">
        <f aca="false">IF(Q46="","",B46+Lists!$Y$6)</f>
        <v/>
      </c>
      <c r="T46" s="29"/>
      <c r="U46" s="33" t="str">
        <f aca="true">IF(J46="","",IF(Q46="","—",IF(T46="Correct","Mastered",IF(OR(R46="Wrong",T46="Wrong"),"Keep reviewing",IF(AND(R46="",TODAY()&gt;=Q46),"Retry 1 DUE",IF(AND(R46="Correct",T46="",TODAY()&gt;=S46),"Retry 2 DUE",IF(R46="","Retry 1 scheduled","Retry 2 scheduled")))))))</f>
        <v/>
      </c>
    </row>
    <row r="47" customFormat="false" ht="15" hidden="false" customHeight="false" outlineLevel="0" collapsed="false">
      <c r="A47" s="27" t="str">
        <f aca="false">IF(COUNTA(B47:I47)=0,"",ROW()-4)</f>
        <v/>
      </c>
      <c r="B47" s="28"/>
      <c r="C47" s="29"/>
      <c r="D47" s="30"/>
      <c r="E47" s="29"/>
      <c r="F47" s="30"/>
      <c r="G47" s="31"/>
      <c r="H47" s="32"/>
      <c r="I47" s="32"/>
      <c r="J47" s="33" t="str">
        <f aca="false">IF(OR(H47="",I47=""),"",IF(UPPER(SUBSTITUTE(SUBSTITUTE(SUBSTITUTE(H47," ",""),",",""),";",""))=UPPER(SUBSTITUTE(SUBSTITUTE(SUBSTITUTE(I47," ",""),",",""),";","")),"Correct","Wrong"))</f>
        <v/>
      </c>
      <c r="K47" s="29"/>
      <c r="L47" s="29"/>
      <c r="M47" s="27" t="str">
        <f aca="false">IF(E47="","",IFERROR(INDEX(Lists!$B$5:$B$12,MATCH(E47,Lists!$A$5:$A$12,0)),""))</f>
        <v/>
      </c>
      <c r="N47" s="33" t="str">
        <f aca="false">IF(OR(L47="",M47=""),"",IF(L47&gt;M47,"Slow",IF(AND(J47="Wrong",L47&lt;0.5*M47),"Rushed?","OK")))</f>
        <v/>
      </c>
      <c r="O47" s="30"/>
      <c r="P47" s="30"/>
      <c r="Q47" s="34" t="str">
        <f aca="false">IF(OR(B47="",J47=""),"",IF(OR(J47="Wrong",K47="50-50",K47="Guess"),B47+Lists!$Y$5,""))</f>
        <v/>
      </c>
      <c r="R47" s="29"/>
      <c r="S47" s="34" t="str">
        <f aca="false">IF(Q47="","",B47+Lists!$Y$6)</f>
        <v/>
      </c>
      <c r="T47" s="29"/>
      <c r="U47" s="33" t="str">
        <f aca="true">IF(J47="","",IF(Q47="","—",IF(T47="Correct","Mastered",IF(OR(R47="Wrong",T47="Wrong"),"Keep reviewing",IF(AND(R47="",TODAY()&gt;=Q47),"Retry 1 DUE",IF(AND(R47="Correct",T47="",TODAY()&gt;=S47),"Retry 2 DUE",IF(R47="","Retry 1 scheduled","Retry 2 scheduled")))))))</f>
        <v/>
      </c>
    </row>
    <row r="48" customFormat="false" ht="15" hidden="false" customHeight="false" outlineLevel="0" collapsed="false">
      <c r="A48" s="27" t="str">
        <f aca="false">IF(COUNTA(B48:I48)=0,"",ROW()-4)</f>
        <v/>
      </c>
      <c r="B48" s="28"/>
      <c r="C48" s="29"/>
      <c r="D48" s="30"/>
      <c r="E48" s="29"/>
      <c r="F48" s="30"/>
      <c r="G48" s="31"/>
      <c r="H48" s="32"/>
      <c r="I48" s="32"/>
      <c r="J48" s="33" t="str">
        <f aca="false">IF(OR(H48="",I48=""),"",IF(UPPER(SUBSTITUTE(SUBSTITUTE(SUBSTITUTE(H48," ",""),",",""),";",""))=UPPER(SUBSTITUTE(SUBSTITUTE(SUBSTITUTE(I48," ",""),",",""),";","")),"Correct","Wrong"))</f>
        <v/>
      </c>
      <c r="K48" s="29"/>
      <c r="L48" s="29"/>
      <c r="M48" s="27" t="str">
        <f aca="false">IF(E48="","",IFERROR(INDEX(Lists!$B$5:$B$12,MATCH(E48,Lists!$A$5:$A$12,0)),""))</f>
        <v/>
      </c>
      <c r="N48" s="33" t="str">
        <f aca="false">IF(OR(L48="",M48=""),"",IF(L48&gt;M48,"Slow",IF(AND(J48="Wrong",L48&lt;0.5*M48),"Rushed?","OK")))</f>
        <v/>
      </c>
      <c r="O48" s="30"/>
      <c r="P48" s="30"/>
      <c r="Q48" s="34" t="str">
        <f aca="false">IF(OR(B48="",J48=""),"",IF(OR(J48="Wrong",K48="50-50",K48="Guess"),B48+Lists!$Y$5,""))</f>
        <v/>
      </c>
      <c r="R48" s="29"/>
      <c r="S48" s="34" t="str">
        <f aca="false">IF(Q48="","",B48+Lists!$Y$6)</f>
        <v/>
      </c>
      <c r="T48" s="29"/>
      <c r="U48" s="33" t="str">
        <f aca="true">IF(J48="","",IF(Q48="","—",IF(T48="Correct","Mastered",IF(OR(R48="Wrong",T48="Wrong"),"Keep reviewing",IF(AND(R48="",TODAY()&gt;=Q48),"Retry 1 DUE",IF(AND(R48="Correct",T48="",TODAY()&gt;=S48),"Retry 2 DUE",IF(R48="","Retry 1 scheduled","Retry 2 scheduled")))))))</f>
        <v/>
      </c>
    </row>
    <row r="49" customFormat="false" ht="15" hidden="false" customHeight="false" outlineLevel="0" collapsed="false">
      <c r="A49" s="27" t="str">
        <f aca="false">IF(COUNTA(B49:I49)=0,"",ROW()-4)</f>
        <v/>
      </c>
      <c r="B49" s="28"/>
      <c r="C49" s="29"/>
      <c r="D49" s="30"/>
      <c r="E49" s="29"/>
      <c r="F49" s="30"/>
      <c r="G49" s="31"/>
      <c r="H49" s="32"/>
      <c r="I49" s="32"/>
      <c r="J49" s="33" t="str">
        <f aca="false">IF(OR(H49="",I49=""),"",IF(UPPER(SUBSTITUTE(SUBSTITUTE(SUBSTITUTE(H49," ",""),",",""),";",""))=UPPER(SUBSTITUTE(SUBSTITUTE(SUBSTITUTE(I49," ",""),",",""),";","")),"Correct","Wrong"))</f>
        <v/>
      </c>
      <c r="K49" s="29"/>
      <c r="L49" s="29"/>
      <c r="M49" s="27" t="str">
        <f aca="false">IF(E49="","",IFERROR(INDEX(Lists!$B$5:$B$12,MATCH(E49,Lists!$A$5:$A$12,0)),""))</f>
        <v/>
      </c>
      <c r="N49" s="33" t="str">
        <f aca="false">IF(OR(L49="",M49=""),"",IF(L49&gt;M49,"Slow",IF(AND(J49="Wrong",L49&lt;0.5*M49),"Rushed?","OK")))</f>
        <v/>
      </c>
      <c r="O49" s="30"/>
      <c r="P49" s="30"/>
      <c r="Q49" s="34" t="str">
        <f aca="false">IF(OR(B49="",J49=""),"",IF(OR(J49="Wrong",K49="50-50",K49="Guess"),B49+Lists!$Y$5,""))</f>
        <v/>
      </c>
      <c r="R49" s="29"/>
      <c r="S49" s="34" t="str">
        <f aca="false">IF(Q49="","",B49+Lists!$Y$6)</f>
        <v/>
      </c>
      <c r="T49" s="29"/>
      <c r="U49" s="33" t="str">
        <f aca="true">IF(J49="","",IF(Q49="","—",IF(T49="Correct","Mastered",IF(OR(R49="Wrong",T49="Wrong"),"Keep reviewing",IF(AND(R49="",TODAY()&gt;=Q49),"Retry 1 DUE",IF(AND(R49="Correct",T49="",TODAY()&gt;=S49),"Retry 2 DUE",IF(R49="","Retry 1 scheduled","Retry 2 scheduled")))))))</f>
        <v/>
      </c>
    </row>
    <row r="50" customFormat="false" ht="15" hidden="false" customHeight="false" outlineLevel="0" collapsed="false">
      <c r="A50" s="27" t="str">
        <f aca="false">IF(COUNTA(B50:I50)=0,"",ROW()-4)</f>
        <v/>
      </c>
      <c r="B50" s="28"/>
      <c r="C50" s="29"/>
      <c r="D50" s="30"/>
      <c r="E50" s="29"/>
      <c r="F50" s="30"/>
      <c r="G50" s="31"/>
      <c r="H50" s="32"/>
      <c r="I50" s="32"/>
      <c r="J50" s="33" t="str">
        <f aca="false">IF(OR(H50="",I50=""),"",IF(UPPER(SUBSTITUTE(SUBSTITUTE(SUBSTITUTE(H50," ",""),",",""),";",""))=UPPER(SUBSTITUTE(SUBSTITUTE(SUBSTITUTE(I50," ",""),",",""),";","")),"Correct","Wrong"))</f>
        <v/>
      </c>
      <c r="K50" s="29"/>
      <c r="L50" s="29"/>
      <c r="M50" s="27" t="str">
        <f aca="false">IF(E50="","",IFERROR(INDEX(Lists!$B$5:$B$12,MATCH(E50,Lists!$A$5:$A$12,0)),""))</f>
        <v/>
      </c>
      <c r="N50" s="33" t="str">
        <f aca="false">IF(OR(L50="",M50=""),"",IF(L50&gt;M50,"Slow",IF(AND(J50="Wrong",L50&lt;0.5*M50),"Rushed?","OK")))</f>
        <v/>
      </c>
      <c r="O50" s="30"/>
      <c r="P50" s="30"/>
      <c r="Q50" s="34" t="str">
        <f aca="false">IF(OR(B50="",J50=""),"",IF(OR(J50="Wrong",K50="50-50",K50="Guess"),B50+Lists!$Y$5,""))</f>
        <v/>
      </c>
      <c r="R50" s="29"/>
      <c r="S50" s="34" t="str">
        <f aca="false">IF(Q50="","",B50+Lists!$Y$6)</f>
        <v/>
      </c>
      <c r="T50" s="29"/>
      <c r="U50" s="33" t="str">
        <f aca="true">IF(J50="","",IF(Q50="","—",IF(T50="Correct","Mastered",IF(OR(R50="Wrong",T50="Wrong"),"Keep reviewing",IF(AND(R50="",TODAY()&gt;=Q50),"Retry 1 DUE",IF(AND(R50="Correct",T50="",TODAY()&gt;=S50),"Retry 2 DUE",IF(R50="","Retry 1 scheduled","Retry 2 scheduled")))))))</f>
        <v/>
      </c>
    </row>
    <row r="51" customFormat="false" ht="15" hidden="false" customHeight="false" outlineLevel="0" collapsed="false">
      <c r="A51" s="27" t="str">
        <f aca="false">IF(COUNTA(B51:I51)=0,"",ROW()-4)</f>
        <v/>
      </c>
      <c r="B51" s="28"/>
      <c r="C51" s="29"/>
      <c r="D51" s="30"/>
      <c r="E51" s="29"/>
      <c r="F51" s="30"/>
      <c r="G51" s="31"/>
      <c r="H51" s="32"/>
      <c r="I51" s="32"/>
      <c r="J51" s="33" t="str">
        <f aca="false">IF(OR(H51="",I51=""),"",IF(UPPER(SUBSTITUTE(SUBSTITUTE(SUBSTITUTE(H51," ",""),",",""),";",""))=UPPER(SUBSTITUTE(SUBSTITUTE(SUBSTITUTE(I51," ",""),",",""),";","")),"Correct","Wrong"))</f>
        <v/>
      </c>
      <c r="K51" s="29"/>
      <c r="L51" s="29"/>
      <c r="M51" s="27" t="str">
        <f aca="false">IF(E51="","",IFERROR(INDEX(Lists!$B$5:$B$12,MATCH(E51,Lists!$A$5:$A$12,0)),""))</f>
        <v/>
      </c>
      <c r="N51" s="33" t="str">
        <f aca="false">IF(OR(L51="",M51=""),"",IF(L51&gt;M51,"Slow",IF(AND(J51="Wrong",L51&lt;0.5*M51),"Rushed?","OK")))</f>
        <v/>
      </c>
      <c r="O51" s="30"/>
      <c r="P51" s="30"/>
      <c r="Q51" s="34" t="str">
        <f aca="false">IF(OR(B51="",J51=""),"",IF(OR(J51="Wrong",K51="50-50",K51="Guess"),B51+Lists!$Y$5,""))</f>
        <v/>
      </c>
      <c r="R51" s="29"/>
      <c r="S51" s="34" t="str">
        <f aca="false">IF(Q51="","",B51+Lists!$Y$6)</f>
        <v/>
      </c>
      <c r="T51" s="29"/>
      <c r="U51" s="33" t="str">
        <f aca="true">IF(J51="","",IF(Q51="","—",IF(T51="Correct","Mastered",IF(OR(R51="Wrong",T51="Wrong"),"Keep reviewing",IF(AND(R51="",TODAY()&gt;=Q51),"Retry 1 DUE",IF(AND(R51="Correct",T51="",TODAY()&gt;=S51),"Retry 2 DUE",IF(R51="","Retry 1 scheduled","Retry 2 scheduled")))))))</f>
        <v/>
      </c>
    </row>
    <row r="52" customFormat="false" ht="15" hidden="false" customHeight="false" outlineLevel="0" collapsed="false">
      <c r="A52" s="27" t="str">
        <f aca="false">IF(COUNTA(B52:I52)=0,"",ROW()-4)</f>
        <v/>
      </c>
      <c r="B52" s="28"/>
      <c r="C52" s="29"/>
      <c r="D52" s="30"/>
      <c r="E52" s="29"/>
      <c r="F52" s="30"/>
      <c r="G52" s="31"/>
      <c r="H52" s="32"/>
      <c r="I52" s="32"/>
      <c r="J52" s="33" t="str">
        <f aca="false">IF(OR(H52="",I52=""),"",IF(UPPER(SUBSTITUTE(SUBSTITUTE(SUBSTITUTE(H52," ",""),",",""),";",""))=UPPER(SUBSTITUTE(SUBSTITUTE(SUBSTITUTE(I52," ",""),",",""),";","")),"Correct","Wrong"))</f>
        <v/>
      </c>
      <c r="K52" s="29"/>
      <c r="L52" s="29"/>
      <c r="M52" s="27" t="str">
        <f aca="false">IF(E52="","",IFERROR(INDEX(Lists!$B$5:$B$12,MATCH(E52,Lists!$A$5:$A$12,0)),""))</f>
        <v/>
      </c>
      <c r="N52" s="33" t="str">
        <f aca="false">IF(OR(L52="",M52=""),"",IF(L52&gt;M52,"Slow",IF(AND(J52="Wrong",L52&lt;0.5*M52),"Rushed?","OK")))</f>
        <v/>
      </c>
      <c r="O52" s="30"/>
      <c r="P52" s="30"/>
      <c r="Q52" s="34" t="str">
        <f aca="false">IF(OR(B52="",J52=""),"",IF(OR(J52="Wrong",K52="50-50",K52="Guess"),B52+Lists!$Y$5,""))</f>
        <v/>
      </c>
      <c r="R52" s="29"/>
      <c r="S52" s="34" t="str">
        <f aca="false">IF(Q52="","",B52+Lists!$Y$6)</f>
        <v/>
      </c>
      <c r="T52" s="29"/>
      <c r="U52" s="33" t="str">
        <f aca="true">IF(J52="","",IF(Q52="","—",IF(T52="Correct","Mastered",IF(OR(R52="Wrong",T52="Wrong"),"Keep reviewing",IF(AND(R52="",TODAY()&gt;=Q52),"Retry 1 DUE",IF(AND(R52="Correct",T52="",TODAY()&gt;=S52),"Retry 2 DUE",IF(R52="","Retry 1 scheduled","Retry 2 scheduled")))))))</f>
        <v/>
      </c>
    </row>
    <row r="53" customFormat="false" ht="15" hidden="false" customHeight="false" outlineLevel="0" collapsed="false">
      <c r="A53" s="27" t="str">
        <f aca="false">IF(COUNTA(B53:I53)=0,"",ROW()-4)</f>
        <v/>
      </c>
      <c r="B53" s="28"/>
      <c r="C53" s="29"/>
      <c r="D53" s="30"/>
      <c r="E53" s="29"/>
      <c r="F53" s="30"/>
      <c r="G53" s="31"/>
      <c r="H53" s="32"/>
      <c r="I53" s="32"/>
      <c r="J53" s="33" t="str">
        <f aca="false">IF(OR(H53="",I53=""),"",IF(UPPER(SUBSTITUTE(SUBSTITUTE(SUBSTITUTE(H53," ",""),",",""),";",""))=UPPER(SUBSTITUTE(SUBSTITUTE(SUBSTITUTE(I53," ",""),",",""),";","")),"Correct","Wrong"))</f>
        <v/>
      </c>
      <c r="K53" s="29"/>
      <c r="L53" s="29"/>
      <c r="M53" s="27" t="str">
        <f aca="false">IF(E53="","",IFERROR(INDEX(Lists!$B$5:$B$12,MATCH(E53,Lists!$A$5:$A$12,0)),""))</f>
        <v/>
      </c>
      <c r="N53" s="33" t="str">
        <f aca="false">IF(OR(L53="",M53=""),"",IF(L53&gt;M53,"Slow",IF(AND(J53="Wrong",L53&lt;0.5*M53),"Rushed?","OK")))</f>
        <v/>
      </c>
      <c r="O53" s="30"/>
      <c r="P53" s="30"/>
      <c r="Q53" s="34" t="str">
        <f aca="false">IF(OR(B53="",J53=""),"",IF(OR(J53="Wrong",K53="50-50",K53="Guess"),B53+Lists!$Y$5,""))</f>
        <v/>
      </c>
      <c r="R53" s="29"/>
      <c r="S53" s="34" t="str">
        <f aca="false">IF(Q53="","",B53+Lists!$Y$6)</f>
        <v/>
      </c>
      <c r="T53" s="29"/>
      <c r="U53" s="33" t="str">
        <f aca="true">IF(J53="","",IF(Q53="","—",IF(T53="Correct","Mastered",IF(OR(R53="Wrong",T53="Wrong"),"Keep reviewing",IF(AND(R53="",TODAY()&gt;=Q53),"Retry 1 DUE",IF(AND(R53="Correct",T53="",TODAY()&gt;=S53),"Retry 2 DUE",IF(R53="","Retry 1 scheduled","Retry 2 scheduled")))))))</f>
        <v/>
      </c>
    </row>
    <row r="54" customFormat="false" ht="15" hidden="false" customHeight="false" outlineLevel="0" collapsed="false">
      <c r="A54" s="27" t="str">
        <f aca="false">IF(COUNTA(B54:I54)=0,"",ROW()-4)</f>
        <v/>
      </c>
      <c r="B54" s="28"/>
      <c r="C54" s="29"/>
      <c r="D54" s="30"/>
      <c r="E54" s="29"/>
      <c r="F54" s="30"/>
      <c r="G54" s="31"/>
      <c r="H54" s="32"/>
      <c r="I54" s="32"/>
      <c r="J54" s="33" t="str">
        <f aca="false">IF(OR(H54="",I54=""),"",IF(UPPER(SUBSTITUTE(SUBSTITUTE(SUBSTITUTE(H54," ",""),",",""),";",""))=UPPER(SUBSTITUTE(SUBSTITUTE(SUBSTITUTE(I54," ",""),",",""),";","")),"Correct","Wrong"))</f>
        <v/>
      </c>
      <c r="K54" s="29"/>
      <c r="L54" s="29"/>
      <c r="M54" s="27" t="str">
        <f aca="false">IF(E54="","",IFERROR(INDEX(Lists!$B$5:$B$12,MATCH(E54,Lists!$A$5:$A$12,0)),""))</f>
        <v/>
      </c>
      <c r="N54" s="33" t="str">
        <f aca="false">IF(OR(L54="",M54=""),"",IF(L54&gt;M54,"Slow",IF(AND(J54="Wrong",L54&lt;0.5*M54),"Rushed?","OK")))</f>
        <v/>
      </c>
      <c r="O54" s="30"/>
      <c r="P54" s="30"/>
      <c r="Q54" s="34" t="str">
        <f aca="false">IF(OR(B54="",J54=""),"",IF(OR(J54="Wrong",K54="50-50",K54="Guess"),B54+Lists!$Y$5,""))</f>
        <v/>
      </c>
      <c r="R54" s="29"/>
      <c r="S54" s="34" t="str">
        <f aca="false">IF(Q54="","",B54+Lists!$Y$6)</f>
        <v/>
      </c>
      <c r="T54" s="29"/>
      <c r="U54" s="33" t="str">
        <f aca="true">IF(J54="","",IF(Q54="","—",IF(T54="Correct","Mastered",IF(OR(R54="Wrong",T54="Wrong"),"Keep reviewing",IF(AND(R54="",TODAY()&gt;=Q54),"Retry 1 DUE",IF(AND(R54="Correct",T54="",TODAY()&gt;=S54),"Retry 2 DUE",IF(R54="","Retry 1 scheduled","Retry 2 scheduled")))))))</f>
        <v/>
      </c>
    </row>
    <row r="55" customFormat="false" ht="15" hidden="false" customHeight="false" outlineLevel="0" collapsed="false">
      <c r="A55" s="27" t="str">
        <f aca="false">IF(COUNTA(B55:I55)=0,"",ROW()-4)</f>
        <v/>
      </c>
      <c r="B55" s="28"/>
      <c r="C55" s="29"/>
      <c r="D55" s="30"/>
      <c r="E55" s="29"/>
      <c r="F55" s="30"/>
      <c r="G55" s="31"/>
      <c r="H55" s="32"/>
      <c r="I55" s="32"/>
      <c r="J55" s="33" t="str">
        <f aca="false">IF(OR(H55="",I55=""),"",IF(UPPER(SUBSTITUTE(SUBSTITUTE(SUBSTITUTE(H55," ",""),",",""),";",""))=UPPER(SUBSTITUTE(SUBSTITUTE(SUBSTITUTE(I55," ",""),",",""),";","")),"Correct","Wrong"))</f>
        <v/>
      </c>
      <c r="K55" s="29"/>
      <c r="L55" s="29"/>
      <c r="M55" s="27" t="str">
        <f aca="false">IF(E55="","",IFERROR(INDEX(Lists!$B$5:$B$12,MATCH(E55,Lists!$A$5:$A$12,0)),""))</f>
        <v/>
      </c>
      <c r="N55" s="33" t="str">
        <f aca="false">IF(OR(L55="",M55=""),"",IF(L55&gt;M55,"Slow",IF(AND(J55="Wrong",L55&lt;0.5*M55),"Rushed?","OK")))</f>
        <v/>
      </c>
      <c r="O55" s="30"/>
      <c r="P55" s="30"/>
      <c r="Q55" s="34" t="str">
        <f aca="false">IF(OR(B55="",J55=""),"",IF(OR(J55="Wrong",K55="50-50",K55="Guess"),B55+Lists!$Y$5,""))</f>
        <v/>
      </c>
      <c r="R55" s="29"/>
      <c r="S55" s="34" t="str">
        <f aca="false">IF(Q55="","",B55+Lists!$Y$6)</f>
        <v/>
      </c>
      <c r="T55" s="29"/>
      <c r="U55" s="33" t="str">
        <f aca="true">IF(J55="","",IF(Q55="","—",IF(T55="Correct","Mastered",IF(OR(R55="Wrong",T55="Wrong"),"Keep reviewing",IF(AND(R55="",TODAY()&gt;=Q55),"Retry 1 DUE",IF(AND(R55="Correct",T55="",TODAY()&gt;=S55),"Retry 2 DUE",IF(R55="","Retry 1 scheduled","Retry 2 scheduled")))))))</f>
        <v/>
      </c>
    </row>
    <row r="56" customFormat="false" ht="15" hidden="false" customHeight="false" outlineLevel="0" collapsed="false">
      <c r="A56" s="27" t="str">
        <f aca="false">IF(COUNTA(B56:I56)=0,"",ROW()-4)</f>
        <v/>
      </c>
      <c r="B56" s="28"/>
      <c r="C56" s="29"/>
      <c r="D56" s="30"/>
      <c r="E56" s="29"/>
      <c r="F56" s="30"/>
      <c r="G56" s="31"/>
      <c r="H56" s="32"/>
      <c r="I56" s="32"/>
      <c r="J56" s="33" t="str">
        <f aca="false">IF(OR(H56="",I56=""),"",IF(UPPER(SUBSTITUTE(SUBSTITUTE(SUBSTITUTE(H56," ",""),",",""),";",""))=UPPER(SUBSTITUTE(SUBSTITUTE(SUBSTITUTE(I56," ",""),",",""),";","")),"Correct","Wrong"))</f>
        <v/>
      </c>
      <c r="K56" s="29"/>
      <c r="L56" s="29"/>
      <c r="M56" s="27" t="str">
        <f aca="false">IF(E56="","",IFERROR(INDEX(Lists!$B$5:$B$12,MATCH(E56,Lists!$A$5:$A$12,0)),""))</f>
        <v/>
      </c>
      <c r="N56" s="33" t="str">
        <f aca="false">IF(OR(L56="",M56=""),"",IF(L56&gt;M56,"Slow",IF(AND(J56="Wrong",L56&lt;0.5*M56),"Rushed?","OK")))</f>
        <v/>
      </c>
      <c r="O56" s="30"/>
      <c r="P56" s="30"/>
      <c r="Q56" s="34" t="str">
        <f aca="false">IF(OR(B56="",J56=""),"",IF(OR(J56="Wrong",K56="50-50",K56="Guess"),B56+Lists!$Y$5,""))</f>
        <v/>
      </c>
      <c r="R56" s="29"/>
      <c r="S56" s="34" t="str">
        <f aca="false">IF(Q56="","",B56+Lists!$Y$6)</f>
        <v/>
      </c>
      <c r="T56" s="29"/>
      <c r="U56" s="33" t="str">
        <f aca="true">IF(J56="","",IF(Q56="","—",IF(T56="Correct","Mastered",IF(OR(R56="Wrong",T56="Wrong"),"Keep reviewing",IF(AND(R56="",TODAY()&gt;=Q56),"Retry 1 DUE",IF(AND(R56="Correct",T56="",TODAY()&gt;=S56),"Retry 2 DUE",IF(R56="","Retry 1 scheduled","Retry 2 scheduled")))))))</f>
        <v/>
      </c>
    </row>
    <row r="57" customFormat="false" ht="15" hidden="false" customHeight="false" outlineLevel="0" collapsed="false">
      <c r="A57" s="27" t="str">
        <f aca="false">IF(COUNTA(B57:I57)=0,"",ROW()-4)</f>
        <v/>
      </c>
      <c r="B57" s="28"/>
      <c r="C57" s="29"/>
      <c r="D57" s="30"/>
      <c r="E57" s="29"/>
      <c r="F57" s="30"/>
      <c r="G57" s="31"/>
      <c r="H57" s="32"/>
      <c r="I57" s="32"/>
      <c r="J57" s="33" t="str">
        <f aca="false">IF(OR(H57="",I57=""),"",IF(UPPER(SUBSTITUTE(SUBSTITUTE(SUBSTITUTE(H57," ",""),",",""),";",""))=UPPER(SUBSTITUTE(SUBSTITUTE(SUBSTITUTE(I57," ",""),",",""),";","")),"Correct","Wrong"))</f>
        <v/>
      </c>
      <c r="K57" s="29"/>
      <c r="L57" s="29"/>
      <c r="M57" s="27" t="str">
        <f aca="false">IF(E57="","",IFERROR(INDEX(Lists!$B$5:$B$12,MATCH(E57,Lists!$A$5:$A$12,0)),""))</f>
        <v/>
      </c>
      <c r="N57" s="33" t="str">
        <f aca="false">IF(OR(L57="",M57=""),"",IF(L57&gt;M57,"Slow",IF(AND(J57="Wrong",L57&lt;0.5*M57),"Rushed?","OK")))</f>
        <v/>
      </c>
      <c r="O57" s="30"/>
      <c r="P57" s="30"/>
      <c r="Q57" s="34" t="str">
        <f aca="false">IF(OR(B57="",J57=""),"",IF(OR(J57="Wrong",K57="50-50",K57="Guess"),B57+Lists!$Y$5,""))</f>
        <v/>
      </c>
      <c r="R57" s="29"/>
      <c r="S57" s="34" t="str">
        <f aca="false">IF(Q57="","",B57+Lists!$Y$6)</f>
        <v/>
      </c>
      <c r="T57" s="29"/>
      <c r="U57" s="33" t="str">
        <f aca="true">IF(J57="","",IF(Q57="","—",IF(T57="Correct","Mastered",IF(OR(R57="Wrong",T57="Wrong"),"Keep reviewing",IF(AND(R57="",TODAY()&gt;=Q57),"Retry 1 DUE",IF(AND(R57="Correct",T57="",TODAY()&gt;=S57),"Retry 2 DUE",IF(R57="","Retry 1 scheduled","Retry 2 scheduled")))))))</f>
        <v/>
      </c>
    </row>
    <row r="58" customFormat="false" ht="15" hidden="false" customHeight="false" outlineLevel="0" collapsed="false">
      <c r="A58" s="27" t="str">
        <f aca="false">IF(COUNTA(B58:I58)=0,"",ROW()-4)</f>
        <v/>
      </c>
      <c r="B58" s="28"/>
      <c r="C58" s="29"/>
      <c r="D58" s="30"/>
      <c r="E58" s="29"/>
      <c r="F58" s="30"/>
      <c r="G58" s="31"/>
      <c r="H58" s="32"/>
      <c r="I58" s="32"/>
      <c r="J58" s="33" t="str">
        <f aca="false">IF(OR(H58="",I58=""),"",IF(UPPER(SUBSTITUTE(SUBSTITUTE(SUBSTITUTE(H58," ",""),",",""),";",""))=UPPER(SUBSTITUTE(SUBSTITUTE(SUBSTITUTE(I58," ",""),",",""),";","")),"Correct","Wrong"))</f>
        <v/>
      </c>
      <c r="K58" s="29"/>
      <c r="L58" s="29"/>
      <c r="M58" s="27" t="str">
        <f aca="false">IF(E58="","",IFERROR(INDEX(Lists!$B$5:$B$12,MATCH(E58,Lists!$A$5:$A$12,0)),""))</f>
        <v/>
      </c>
      <c r="N58" s="33" t="str">
        <f aca="false">IF(OR(L58="",M58=""),"",IF(L58&gt;M58,"Slow",IF(AND(J58="Wrong",L58&lt;0.5*M58),"Rushed?","OK")))</f>
        <v/>
      </c>
      <c r="O58" s="30"/>
      <c r="P58" s="30"/>
      <c r="Q58" s="34" t="str">
        <f aca="false">IF(OR(B58="",J58=""),"",IF(OR(J58="Wrong",K58="50-50",K58="Guess"),B58+Lists!$Y$5,""))</f>
        <v/>
      </c>
      <c r="R58" s="29"/>
      <c r="S58" s="34" t="str">
        <f aca="false">IF(Q58="","",B58+Lists!$Y$6)</f>
        <v/>
      </c>
      <c r="T58" s="29"/>
      <c r="U58" s="33" t="str">
        <f aca="true">IF(J58="","",IF(Q58="","—",IF(T58="Correct","Mastered",IF(OR(R58="Wrong",T58="Wrong"),"Keep reviewing",IF(AND(R58="",TODAY()&gt;=Q58),"Retry 1 DUE",IF(AND(R58="Correct",T58="",TODAY()&gt;=S58),"Retry 2 DUE",IF(R58="","Retry 1 scheduled","Retry 2 scheduled")))))))</f>
        <v/>
      </c>
    </row>
    <row r="59" customFormat="false" ht="15" hidden="false" customHeight="false" outlineLevel="0" collapsed="false">
      <c r="A59" s="27" t="str">
        <f aca="false">IF(COUNTA(B59:I59)=0,"",ROW()-4)</f>
        <v/>
      </c>
      <c r="B59" s="28"/>
      <c r="C59" s="29"/>
      <c r="D59" s="30"/>
      <c r="E59" s="29"/>
      <c r="F59" s="30"/>
      <c r="G59" s="31"/>
      <c r="H59" s="32"/>
      <c r="I59" s="32"/>
      <c r="J59" s="33" t="str">
        <f aca="false">IF(OR(H59="",I59=""),"",IF(UPPER(SUBSTITUTE(SUBSTITUTE(SUBSTITUTE(H59," ",""),",",""),";",""))=UPPER(SUBSTITUTE(SUBSTITUTE(SUBSTITUTE(I59," ",""),",",""),";","")),"Correct","Wrong"))</f>
        <v/>
      </c>
      <c r="K59" s="29"/>
      <c r="L59" s="29"/>
      <c r="M59" s="27" t="str">
        <f aca="false">IF(E59="","",IFERROR(INDEX(Lists!$B$5:$B$12,MATCH(E59,Lists!$A$5:$A$12,0)),""))</f>
        <v/>
      </c>
      <c r="N59" s="33" t="str">
        <f aca="false">IF(OR(L59="",M59=""),"",IF(L59&gt;M59,"Slow",IF(AND(J59="Wrong",L59&lt;0.5*M59),"Rushed?","OK")))</f>
        <v/>
      </c>
      <c r="O59" s="30"/>
      <c r="P59" s="30"/>
      <c r="Q59" s="34" t="str">
        <f aca="false">IF(OR(B59="",J59=""),"",IF(OR(J59="Wrong",K59="50-50",K59="Guess"),B59+Lists!$Y$5,""))</f>
        <v/>
      </c>
      <c r="R59" s="29"/>
      <c r="S59" s="34" t="str">
        <f aca="false">IF(Q59="","",B59+Lists!$Y$6)</f>
        <v/>
      </c>
      <c r="T59" s="29"/>
      <c r="U59" s="33" t="str">
        <f aca="true">IF(J59="","",IF(Q59="","—",IF(T59="Correct","Mastered",IF(OR(R59="Wrong",T59="Wrong"),"Keep reviewing",IF(AND(R59="",TODAY()&gt;=Q59),"Retry 1 DUE",IF(AND(R59="Correct",T59="",TODAY()&gt;=S59),"Retry 2 DUE",IF(R59="","Retry 1 scheduled","Retry 2 scheduled")))))))</f>
        <v/>
      </c>
    </row>
    <row r="60" customFormat="false" ht="15" hidden="false" customHeight="false" outlineLevel="0" collapsed="false">
      <c r="A60" s="27" t="str">
        <f aca="false">IF(COUNTA(B60:I60)=0,"",ROW()-4)</f>
        <v/>
      </c>
      <c r="B60" s="28"/>
      <c r="C60" s="29"/>
      <c r="D60" s="30"/>
      <c r="E60" s="29"/>
      <c r="F60" s="30"/>
      <c r="G60" s="31"/>
      <c r="H60" s="32"/>
      <c r="I60" s="32"/>
      <c r="J60" s="33" t="str">
        <f aca="false">IF(OR(H60="",I60=""),"",IF(UPPER(SUBSTITUTE(SUBSTITUTE(SUBSTITUTE(H60," ",""),",",""),";",""))=UPPER(SUBSTITUTE(SUBSTITUTE(SUBSTITUTE(I60," ",""),",",""),";","")),"Correct","Wrong"))</f>
        <v/>
      </c>
      <c r="K60" s="29"/>
      <c r="L60" s="29"/>
      <c r="M60" s="27" t="str">
        <f aca="false">IF(E60="","",IFERROR(INDEX(Lists!$B$5:$B$12,MATCH(E60,Lists!$A$5:$A$12,0)),""))</f>
        <v/>
      </c>
      <c r="N60" s="33" t="str">
        <f aca="false">IF(OR(L60="",M60=""),"",IF(L60&gt;M60,"Slow",IF(AND(J60="Wrong",L60&lt;0.5*M60),"Rushed?","OK")))</f>
        <v/>
      </c>
      <c r="O60" s="30"/>
      <c r="P60" s="30"/>
      <c r="Q60" s="34" t="str">
        <f aca="false">IF(OR(B60="",J60=""),"",IF(OR(J60="Wrong",K60="50-50",K60="Guess"),B60+Lists!$Y$5,""))</f>
        <v/>
      </c>
      <c r="R60" s="29"/>
      <c r="S60" s="34" t="str">
        <f aca="false">IF(Q60="","",B60+Lists!$Y$6)</f>
        <v/>
      </c>
      <c r="T60" s="29"/>
      <c r="U60" s="33" t="str">
        <f aca="true">IF(J60="","",IF(Q60="","—",IF(T60="Correct","Mastered",IF(OR(R60="Wrong",T60="Wrong"),"Keep reviewing",IF(AND(R60="",TODAY()&gt;=Q60),"Retry 1 DUE",IF(AND(R60="Correct",T60="",TODAY()&gt;=S60),"Retry 2 DUE",IF(R60="","Retry 1 scheduled","Retry 2 scheduled")))))))</f>
        <v/>
      </c>
    </row>
    <row r="61" customFormat="false" ht="15" hidden="false" customHeight="false" outlineLevel="0" collapsed="false">
      <c r="A61" s="27" t="str">
        <f aca="false">IF(COUNTA(B61:I61)=0,"",ROW()-4)</f>
        <v/>
      </c>
      <c r="B61" s="28"/>
      <c r="C61" s="29"/>
      <c r="D61" s="30"/>
      <c r="E61" s="29"/>
      <c r="F61" s="30"/>
      <c r="G61" s="31"/>
      <c r="H61" s="32"/>
      <c r="I61" s="32"/>
      <c r="J61" s="33" t="str">
        <f aca="false">IF(OR(H61="",I61=""),"",IF(UPPER(SUBSTITUTE(SUBSTITUTE(SUBSTITUTE(H61," ",""),",",""),";",""))=UPPER(SUBSTITUTE(SUBSTITUTE(SUBSTITUTE(I61," ",""),",",""),";","")),"Correct","Wrong"))</f>
        <v/>
      </c>
      <c r="K61" s="29"/>
      <c r="L61" s="29"/>
      <c r="M61" s="27" t="str">
        <f aca="false">IF(E61="","",IFERROR(INDEX(Lists!$B$5:$B$12,MATCH(E61,Lists!$A$5:$A$12,0)),""))</f>
        <v/>
      </c>
      <c r="N61" s="33" t="str">
        <f aca="false">IF(OR(L61="",M61=""),"",IF(L61&gt;M61,"Slow",IF(AND(J61="Wrong",L61&lt;0.5*M61),"Rushed?","OK")))</f>
        <v/>
      </c>
      <c r="O61" s="30"/>
      <c r="P61" s="30"/>
      <c r="Q61" s="34" t="str">
        <f aca="false">IF(OR(B61="",J61=""),"",IF(OR(J61="Wrong",K61="50-50",K61="Guess"),B61+Lists!$Y$5,""))</f>
        <v/>
      </c>
      <c r="R61" s="29"/>
      <c r="S61" s="34" t="str">
        <f aca="false">IF(Q61="","",B61+Lists!$Y$6)</f>
        <v/>
      </c>
      <c r="T61" s="29"/>
      <c r="U61" s="33" t="str">
        <f aca="true">IF(J61="","",IF(Q61="","—",IF(T61="Correct","Mastered",IF(OR(R61="Wrong",T61="Wrong"),"Keep reviewing",IF(AND(R61="",TODAY()&gt;=Q61),"Retry 1 DUE",IF(AND(R61="Correct",T61="",TODAY()&gt;=S61),"Retry 2 DUE",IF(R61="","Retry 1 scheduled","Retry 2 scheduled")))))))</f>
        <v/>
      </c>
    </row>
    <row r="62" customFormat="false" ht="15" hidden="false" customHeight="false" outlineLevel="0" collapsed="false">
      <c r="A62" s="27" t="str">
        <f aca="false">IF(COUNTA(B62:I62)=0,"",ROW()-4)</f>
        <v/>
      </c>
      <c r="B62" s="28"/>
      <c r="C62" s="29"/>
      <c r="D62" s="30"/>
      <c r="E62" s="29"/>
      <c r="F62" s="30"/>
      <c r="G62" s="31"/>
      <c r="H62" s="32"/>
      <c r="I62" s="32"/>
      <c r="J62" s="33" t="str">
        <f aca="false">IF(OR(H62="",I62=""),"",IF(UPPER(SUBSTITUTE(SUBSTITUTE(SUBSTITUTE(H62," ",""),",",""),";",""))=UPPER(SUBSTITUTE(SUBSTITUTE(SUBSTITUTE(I62," ",""),",",""),";","")),"Correct","Wrong"))</f>
        <v/>
      </c>
      <c r="K62" s="29"/>
      <c r="L62" s="29"/>
      <c r="M62" s="27" t="str">
        <f aca="false">IF(E62="","",IFERROR(INDEX(Lists!$B$5:$B$12,MATCH(E62,Lists!$A$5:$A$12,0)),""))</f>
        <v/>
      </c>
      <c r="N62" s="33" t="str">
        <f aca="false">IF(OR(L62="",M62=""),"",IF(L62&gt;M62,"Slow",IF(AND(J62="Wrong",L62&lt;0.5*M62),"Rushed?","OK")))</f>
        <v/>
      </c>
      <c r="O62" s="30"/>
      <c r="P62" s="30"/>
      <c r="Q62" s="34" t="str">
        <f aca="false">IF(OR(B62="",J62=""),"",IF(OR(J62="Wrong",K62="50-50",K62="Guess"),B62+Lists!$Y$5,""))</f>
        <v/>
      </c>
      <c r="R62" s="29"/>
      <c r="S62" s="34" t="str">
        <f aca="false">IF(Q62="","",B62+Lists!$Y$6)</f>
        <v/>
      </c>
      <c r="T62" s="29"/>
      <c r="U62" s="33" t="str">
        <f aca="true">IF(J62="","",IF(Q62="","—",IF(T62="Correct","Mastered",IF(OR(R62="Wrong",T62="Wrong"),"Keep reviewing",IF(AND(R62="",TODAY()&gt;=Q62),"Retry 1 DUE",IF(AND(R62="Correct",T62="",TODAY()&gt;=S62),"Retry 2 DUE",IF(R62="","Retry 1 scheduled","Retry 2 scheduled")))))))</f>
        <v/>
      </c>
    </row>
    <row r="63" customFormat="false" ht="15" hidden="false" customHeight="false" outlineLevel="0" collapsed="false">
      <c r="A63" s="27" t="str">
        <f aca="false">IF(COUNTA(B63:I63)=0,"",ROW()-4)</f>
        <v/>
      </c>
      <c r="B63" s="28"/>
      <c r="C63" s="29"/>
      <c r="D63" s="30"/>
      <c r="E63" s="29"/>
      <c r="F63" s="30"/>
      <c r="G63" s="31"/>
      <c r="H63" s="32"/>
      <c r="I63" s="32"/>
      <c r="J63" s="33" t="str">
        <f aca="false">IF(OR(H63="",I63=""),"",IF(UPPER(SUBSTITUTE(SUBSTITUTE(SUBSTITUTE(H63," ",""),",",""),";",""))=UPPER(SUBSTITUTE(SUBSTITUTE(SUBSTITUTE(I63," ",""),",",""),";","")),"Correct","Wrong"))</f>
        <v/>
      </c>
      <c r="K63" s="29"/>
      <c r="L63" s="29"/>
      <c r="M63" s="27" t="str">
        <f aca="false">IF(E63="","",IFERROR(INDEX(Lists!$B$5:$B$12,MATCH(E63,Lists!$A$5:$A$12,0)),""))</f>
        <v/>
      </c>
      <c r="N63" s="33" t="str">
        <f aca="false">IF(OR(L63="",M63=""),"",IF(L63&gt;M63,"Slow",IF(AND(J63="Wrong",L63&lt;0.5*M63),"Rushed?","OK")))</f>
        <v/>
      </c>
      <c r="O63" s="30"/>
      <c r="P63" s="30"/>
      <c r="Q63" s="34" t="str">
        <f aca="false">IF(OR(B63="",J63=""),"",IF(OR(J63="Wrong",K63="50-50",K63="Guess"),B63+Lists!$Y$5,""))</f>
        <v/>
      </c>
      <c r="R63" s="29"/>
      <c r="S63" s="34" t="str">
        <f aca="false">IF(Q63="","",B63+Lists!$Y$6)</f>
        <v/>
      </c>
      <c r="T63" s="29"/>
      <c r="U63" s="33" t="str">
        <f aca="true">IF(J63="","",IF(Q63="","—",IF(T63="Correct","Mastered",IF(OR(R63="Wrong",T63="Wrong"),"Keep reviewing",IF(AND(R63="",TODAY()&gt;=Q63),"Retry 1 DUE",IF(AND(R63="Correct",T63="",TODAY()&gt;=S63),"Retry 2 DUE",IF(R63="","Retry 1 scheduled","Retry 2 scheduled")))))))</f>
        <v/>
      </c>
    </row>
    <row r="64" customFormat="false" ht="15" hidden="false" customHeight="false" outlineLevel="0" collapsed="false">
      <c r="A64" s="27" t="str">
        <f aca="false">IF(COUNTA(B64:I64)=0,"",ROW()-4)</f>
        <v/>
      </c>
      <c r="B64" s="28"/>
      <c r="C64" s="29"/>
      <c r="D64" s="30"/>
      <c r="E64" s="29"/>
      <c r="F64" s="30"/>
      <c r="G64" s="31"/>
      <c r="H64" s="32"/>
      <c r="I64" s="32"/>
      <c r="J64" s="33" t="str">
        <f aca="false">IF(OR(H64="",I64=""),"",IF(UPPER(SUBSTITUTE(SUBSTITUTE(SUBSTITUTE(H64," ",""),",",""),";",""))=UPPER(SUBSTITUTE(SUBSTITUTE(SUBSTITUTE(I64," ",""),",",""),";","")),"Correct","Wrong"))</f>
        <v/>
      </c>
      <c r="K64" s="29"/>
      <c r="L64" s="29"/>
      <c r="M64" s="27" t="str">
        <f aca="false">IF(E64="","",IFERROR(INDEX(Lists!$B$5:$B$12,MATCH(E64,Lists!$A$5:$A$12,0)),""))</f>
        <v/>
      </c>
      <c r="N64" s="33" t="str">
        <f aca="false">IF(OR(L64="",M64=""),"",IF(L64&gt;M64,"Slow",IF(AND(J64="Wrong",L64&lt;0.5*M64),"Rushed?","OK")))</f>
        <v/>
      </c>
      <c r="O64" s="30"/>
      <c r="P64" s="30"/>
      <c r="Q64" s="34" t="str">
        <f aca="false">IF(OR(B64="",J64=""),"",IF(OR(J64="Wrong",K64="50-50",K64="Guess"),B64+Lists!$Y$5,""))</f>
        <v/>
      </c>
      <c r="R64" s="29"/>
      <c r="S64" s="34" t="str">
        <f aca="false">IF(Q64="","",B64+Lists!$Y$6)</f>
        <v/>
      </c>
      <c r="T64" s="29"/>
      <c r="U64" s="33" t="str">
        <f aca="true">IF(J64="","",IF(Q64="","—",IF(T64="Correct","Mastered",IF(OR(R64="Wrong",T64="Wrong"),"Keep reviewing",IF(AND(R64="",TODAY()&gt;=Q64),"Retry 1 DUE",IF(AND(R64="Correct",T64="",TODAY()&gt;=S64),"Retry 2 DUE",IF(R64="","Retry 1 scheduled","Retry 2 scheduled")))))))</f>
        <v/>
      </c>
    </row>
    <row r="65" customFormat="false" ht="15" hidden="false" customHeight="false" outlineLevel="0" collapsed="false">
      <c r="A65" s="27" t="str">
        <f aca="false">IF(COUNTA(B65:I65)=0,"",ROW()-4)</f>
        <v/>
      </c>
      <c r="B65" s="28"/>
      <c r="C65" s="29"/>
      <c r="D65" s="30"/>
      <c r="E65" s="29"/>
      <c r="F65" s="30"/>
      <c r="G65" s="31"/>
      <c r="H65" s="32"/>
      <c r="I65" s="32"/>
      <c r="J65" s="33" t="str">
        <f aca="false">IF(OR(H65="",I65=""),"",IF(UPPER(SUBSTITUTE(SUBSTITUTE(SUBSTITUTE(H65," ",""),",",""),";",""))=UPPER(SUBSTITUTE(SUBSTITUTE(SUBSTITUTE(I65," ",""),",",""),";","")),"Correct","Wrong"))</f>
        <v/>
      </c>
      <c r="K65" s="29"/>
      <c r="L65" s="29"/>
      <c r="M65" s="27" t="str">
        <f aca="false">IF(E65="","",IFERROR(INDEX(Lists!$B$5:$B$12,MATCH(E65,Lists!$A$5:$A$12,0)),""))</f>
        <v/>
      </c>
      <c r="N65" s="33" t="str">
        <f aca="false">IF(OR(L65="",M65=""),"",IF(L65&gt;M65,"Slow",IF(AND(J65="Wrong",L65&lt;0.5*M65),"Rushed?","OK")))</f>
        <v/>
      </c>
      <c r="O65" s="30"/>
      <c r="P65" s="30"/>
      <c r="Q65" s="34" t="str">
        <f aca="false">IF(OR(B65="",J65=""),"",IF(OR(J65="Wrong",K65="50-50",K65="Guess"),B65+Lists!$Y$5,""))</f>
        <v/>
      </c>
      <c r="R65" s="29"/>
      <c r="S65" s="34" t="str">
        <f aca="false">IF(Q65="","",B65+Lists!$Y$6)</f>
        <v/>
      </c>
      <c r="T65" s="29"/>
      <c r="U65" s="33" t="str">
        <f aca="true">IF(J65="","",IF(Q65="","—",IF(T65="Correct","Mastered",IF(OR(R65="Wrong",T65="Wrong"),"Keep reviewing",IF(AND(R65="",TODAY()&gt;=Q65),"Retry 1 DUE",IF(AND(R65="Correct",T65="",TODAY()&gt;=S65),"Retry 2 DUE",IF(R65="","Retry 1 scheduled","Retry 2 scheduled")))))))</f>
        <v/>
      </c>
    </row>
    <row r="66" customFormat="false" ht="15" hidden="false" customHeight="false" outlineLevel="0" collapsed="false">
      <c r="A66" s="27" t="str">
        <f aca="false">IF(COUNTA(B66:I66)=0,"",ROW()-4)</f>
        <v/>
      </c>
      <c r="B66" s="28"/>
      <c r="C66" s="29"/>
      <c r="D66" s="30"/>
      <c r="E66" s="29"/>
      <c r="F66" s="30"/>
      <c r="G66" s="31"/>
      <c r="H66" s="32"/>
      <c r="I66" s="32"/>
      <c r="J66" s="33" t="str">
        <f aca="false">IF(OR(H66="",I66=""),"",IF(UPPER(SUBSTITUTE(SUBSTITUTE(SUBSTITUTE(H66," ",""),",",""),";",""))=UPPER(SUBSTITUTE(SUBSTITUTE(SUBSTITUTE(I66," ",""),",",""),";","")),"Correct","Wrong"))</f>
        <v/>
      </c>
      <c r="K66" s="29"/>
      <c r="L66" s="29"/>
      <c r="M66" s="27" t="str">
        <f aca="false">IF(E66="","",IFERROR(INDEX(Lists!$B$5:$B$12,MATCH(E66,Lists!$A$5:$A$12,0)),""))</f>
        <v/>
      </c>
      <c r="N66" s="33" t="str">
        <f aca="false">IF(OR(L66="",M66=""),"",IF(L66&gt;M66,"Slow",IF(AND(J66="Wrong",L66&lt;0.5*M66),"Rushed?","OK")))</f>
        <v/>
      </c>
      <c r="O66" s="30"/>
      <c r="P66" s="30"/>
      <c r="Q66" s="34" t="str">
        <f aca="false">IF(OR(B66="",J66=""),"",IF(OR(J66="Wrong",K66="50-50",K66="Guess"),B66+Lists!$Y$5,""))</f>
        <v/>
      </c>
      <c r="R66" s="29"/>
      <c r="S66" s="34" t="str">
        <f aca="false">IF(Q66="","",B66+Lists!$Y$6)</f>
        <v/>
      </c>
      <c r="T66" s="29"/>
      <c r="U66" s="33" t="str">
        <f aca="true">IF(J66="","",IF(Q66="","—",IF(T66="Correct","Mastered",IF(OR(R66="Wrong",T66="Wrong"),"Keep reviewing",IF(AND(R66="",TODAY()&gt;=Q66),"Retry 1 DUE",IF(AND(R66="Correct",T66="",TODAY()&gt;=S66),"Retry 2 DUE",IF(R66="","Retry 1 scheduled","Retry 2 scheduled")))))))</f>
        <v/>
      </c>
    </row>
    <row r="67" customFormat="false" ht="15" hidden="false" customHeight="false" outlineLevel="0" collapsed="false">
      <c r="A67" s="27" t="str">
        <f aca="false">IF(COUNTA(B67:I67)=0,"",ROW()-4)</f>
        <v/>
      </c>
      <c r="B67" s="28"/>
      <c r="C67" s="29"/>
      <c r="D67" s="30"/>
      <c r="E67" s="29"/>
      <c r="F67" s="30"/>
      <c r="G67" s="31"/>
      <c r="H67" s="32"/>
      <c r="I67" s="32"/>
      <c r="J67" s="33" t="str">
        <f aca="false">IF(OR(H67="",I67=""),"",IF(UPPER(SUBSTITUTE(SUBSTITUTE(SUBSTITUTE(H67," ",""),",",""),";",""))=UPPER(SUBSTITUTE(SUBSTITUTE(SUBSTITUTE(I67," ",""),",",""),";","")),"Correct","Wrong"))</f>
        <v/>
      </c>
      <c r="K67" s="29"/>
      <c r="L67" s="29"/>
      <c r="M67" s="27" t="str">
        <f aca="false">IF(E67="","",IFERROR(INDEX(Lists!$B$5:$B$12,MATCH(E67,Lists!$A$5:$A$12,0)),""))</f>
        <v/>
      </c>
      <c r="N67" s="33" t="str">
        <f aca="false">IF(OR(L67="",M67=""),"",IF(L67&gt;M67,"Slow",IF(AND(J67="Wrong",L67&lt;0.5*M67),"Rushed?","OK")))</f>
        <v/>
      </c>
      <c r="O67" s="30"/>
      <c r="P67" s="30"/>
      <c r="Q67" s="34" t="str">
        <f aca="false">IF(OR(B67="",J67=""),"",IF(OR(J67="Wrong",K67="50-50",K67="Guess"),B67+Lists!$Y$5,""))</f>
        <v/>
      </c>
      <c r="R67" s="29"/>
      <c r="S67" s="34" t="str">
        <f aca="false">IF(Q67="","",B67+Lists!$Y$6)</f>
        <v/>
      </c>
      <c r="T67" s="29"/>
      <c r="U67" s="33" t="str">
        <f aca="true">IF(J67="","",IF(Q67="","—",IF(T67="Correct","Mastered",IF(OR(R67="Wrong",T67="Wrong"),"Keep reviewing",IF(AND(R67="",TODAY()&gt;=Q67),"Retry 1 DUE",IF(AND(R67="Correct",T67="",TODAY()&gt;=S67),"Retry 2 DUE",IF(R67="","Retry 1 scheduled","Retry 2 scheduled")))))))</f>
        <v/>
      </c>
    </row>
    <row r="68" customFormat="false" ht="15" hidden="false" customHeight="false" outlineLevel="0" collapsed="false">
      <c r="A68" s="27" t="str">
        <f aca="false">IF(COUNTA(B68:I68)=0,"",ROW()-4)</f>
        <v/>
      </c>
      <c r="B68" s="28"/>
      <c r="C68" s="29"/>
      <c r="D68" s="30"/>
      <c r="E68" s="29"/>
      <c r="F68" s="30"/>
      <c r="G68" s="31"/>
      <c r="H68" s="32"/>
      <c r="I68" s="32"/>
      <c r="J68" s="33" t="str">
        <f aca="false">IF(OR(H68="",I68=""),"",IF(UPPER(SUBSTITUTE(SUBSTITUTE(SUBSTITUTE(H68," ",""),",",""),";",""))=UPPER(SUBSTITUTE(SUBSTITUTE(SUBSTITUTE(I68," ",""),",",""),";","")),"Correct","Wrong"))</f>
        <v/>
      </c>
      <c r="K68" s="29"/>
      <c r="L68" s="29"/>
      <c r="M68" s="27" t="str">
        <f aca="false">IF(E68="","",IFERROR(INDEX(Lists!$B$5:$B$12,MATCH(E68,Lists!$A$5:$A$12,0)),""))</f>
        <v/>
      </c>
      <c r="N68" s="33" t="str">
        <f aca="false">IF(OR(L68="",M68=""),"",IF(L68&gt;M68,"Slow",IF(AND(J68="Wrong",L68&lt;0.5*M68),"Rushed?","OK")))</f>
        <v/>
      </c>
      <c r="O68" s="30"/>
      <c r="P68" s="30"/>
      <c r="Q68" s="34" t="str">
        <f aca="false">IF(OR(B68="",J68=""),"",IF(OR(J68="Wrong",K68="50-50",K68="Guess"),B68+Lists!$Y$5,""))</f>
        <v/>
      </c>
      <c r="R68" s="29"/>
      <c r="S68" s="34" t="str">
        <f aca="false">IF(Q68="","",B68+Lists!$Y$6)</f>
        <v/>
      </c>
      <c r="T68" s="29"/>
      <c r="U68" s="33" t="str">
        <f aca="true">IF(J68="","",IF(Q68="","—",IF(T68="Correct","Mastered",IF(OR(R68="Wrong",T68="Wrong"),"Keep reviewing",IF(AND(R68="",TODAY()&gt;=Q68),"Retry 1 DUE",IF(AND(R68="Correct",T68="",TODAY()&gt;=S68),"Retry 2 DUE",IF(R68="","Retry 1 scheduled","Retry 2 scheduled")))))))</f>
        <v/>
      </c>
    </row>
    <row r="69" customFormat="false" ht="15" hidden="false" customHeight="false" outlineLevel="0" collapsed="false">
      <c r="A69" s="27" t="str">
        <f aca="false">IF(COUNTA(B69:I69)=0,"",ROW()-4)</f>
        <v/>
      </c>
      <c r="B69" s="28"/>
      <c r="C69" s="29"/>
      <c r="D69" s="30"/>
      <c r="E69" s="29"/>
      <c r="F69" s="30"/>
      <c r="G69" s="31"/>
      <c r="H69" s="32"/>
      <c r="I69" s="32"/>
      <c r="J69" s="33" t="str">
        <f aca="false">IF(OR(H69="",I69=""),"",IF(UPPER(SUBSTITUTE(SUBSTITUTE(SUBSTITUTE(H69," ",""),",",""),";",""))=UPPER(SUBSTITUTE(SUBSTITUTE(SUBSTITUTE(I69," ",""),",",""),";","")),"Correct","Wrong"))</f>
        <v/>
      </c>
      <c r="K69" s="29"/>
      <c r="L69" s="29"/>
      <c r="M69" s="27" t="str">
        <f aca="false">IF(E69="","",IFERROR(INDEX(Lists!$B$5:$B$12,MATCH(E69,Lists!$A$5:$A$12,0)),""))</f>
        <v/>
      </c>
      <c r="N69" s="33" t="str">
        <f aca="false">IF(OR(L69="",M69=""),"",IF(L69&gt;M69,"Slow",IF(AND(J69="Wrong",L69&lt;0.5*M69),"Rushed?","OK")))</f>
        <v/>
      </c>
      <c r="O69" s="30"/>
      <c r="P69" s="30"/>
      <c r="Q69" s="34" t="str">
        <f aca="false">IF(OR(B69="",J69=""),"",IF(OR(J69="Wrong",K69="50-50",K69="Guess"),B69+Lists!$Y$5,""))</f>
        <v/>
      </c>
      <c r="R69" s="29"/>
      <c r="S69" s="34" t="str">
        <f aca="false">IF(Q69="","",B69+Lists!$Y$6)</f>
        <v/>
      </c>
      <c r="T69" s="29"/>
      <c r="U69" s="33" t="str">
        <f aca="true">IF(J69="","",IF(Q69="","—",IF(T69="Correct","Mastered",IF(OR(R69="Wrong",T69="Wrong"),"Keep reviewing",IF(AND(R69="",TODAY()&gt;=Q69),"Retry 1 DUE",IF(AND(R69="Correct",T69="",TODAY()&gt;=S69),"Retry 2 DUE",IF(R69="","Retry 1 scheduled","Retry 2 scheduled")))))))</f>
        <v/>
      </c>
    </row>
    <row r="70" customFormat="false" ht="15" hidden="false" customHeight="false" outlineLevel="0" collapsed="false">
      <c r="A70" s="27" t="str">
        <f aca="false">IF(COUNTA(B70:I70)=0,"",ROW()-4)</f>
        <v/>
      </c>
      <c r="B70" s="28"/>
      <c r="C70" s="29"/>
      <c r="D70" s="30"/>
      <c r="E70" s="29"/>
      <c r="F70" s="30"/>
      <c r="G70" s="31"/>
      <c r="H70" s="32"/>
      <c r="I70" s="32"/>
      <c r="J70" s="33" t="str">
        <f aca="false">IF(OR(H70="",I70=""),"",IF(UPPER(SUBSTITUTE(SUBSTITUTE(SUBSTITUTE(H70," ",""),",",""),";",""))=UPPER(SUBSTITUTE(SUBSTITUTE(SUBSTITUTE(I70," ",""),",",""),";","")),"Correct","Wrong"))</f>
        <v/>
      </c>
      <c r="K70" s="29"/>
      <c r="L70" s="29"/>
      <c r="M70" s="27" t="str">
        <f aca="false">IF(E70="","",IFERROR(INDEX(Lists!$B$5:$B$12,MATCH(E70,Lists!$A$5:$A$12,0)),""))</f>
        <v/>
      </c>
      <c r="N70" s="33" t="str">
        <f aca="false">IF(OR(L70="",M70=""),"",IF(L70&gt;M70,"Slow",IF(AND(J70="Wrong",L70&lt;0.5*M70),"Rushed?","OK")))</f>
        <v/>
      </c>
      <c r="O70" s="30"/>
      <c r="P70" s="30"/>
      <c r="Q70" s="34" t="str">
        <f aca="false">IF(OR(B70="",J70=""),"",IF(OR(J70="Wrong",K70="50-50",K70="Guess"),B70+Lists!$Y$5,""))</f>
        <v/>
      </c>
      <c r="R70" s="29"/>
      <c r="S70" s="34" t="str">
        <f aca="false">IF(Q70="","",B70+Lists!$Y$6)</f>
        <v/>
      </c>
      <c r="T70" s="29"/>
      <c r="U70" s="33" t="str">
        <f aca="true">IF(J70="","",IF(Q70="","—",IF(T70="Correct","Mastered",IF(OR(R70="Wrong",T70="Wrong"),"Keep reviewing",IF(AND(R70="",TODAY()&gt;=Q70),"Retry 1 DUE",IF(AND(R70="Correct",T70="",TODAY()&gt;=S70),"Retry 2 DUE",IF(R70="","Retry 1 scheduled","Retry 2 scheduled")))))))</f>
        <v/>
      </c>
    </row>
    <row r="71" customFormat="false" ht="15" hidden="false" customHeight="false" outlineLevel="0" collapsed="false">
      <c r="A71" s="27" t="str">
        <f aca="false">IF(COUNTA(B71:I71)=0,"",ROW()-4)</f>
        <v/>
      </c>
      <c r="B71" s="28"/>
      <c r="C71" s="29"/>
      <c r="D71" s="30"/>
      <c r="E71" s="29"/>
      <c r="F71" s="30"/>
      <c r="G71" s="31"/>
      <c r="H71" s="32"/>
      <c r="I71" s="32"/>
      <c r="J71" s="33" t="str">
        <f aca="false">IF(OR(H71="",I71=""),"",IF(UPPER(SUBSTITUTE(SUBSTITUTE(SUBSTITUTE(H71," ",""),",",""),";",""))=UPPER(SUBSTITUTE(SUBSTITUTE(SUBSTITUTE(I71," ",""),",",""),";","")),"Correct","Wrong"))</f>
        <v/>
      </c>
      <c r="K71" s="29"/>
      <c r="L71" s="29"/>
      <c r="M71" s="27" t="str">
        <f aca="false">IF(E71="","",IFERROR(INDEX(Lists!$B$5:$B$12,MATCH(E71,Lists!$A$5:$A$12,0)),""))</f>
        <v/>
      </c>
      <c r="N71" s="33" t="str">
        <f aca="false">IF(OR(L71="",M71=""),"",IF(L71&gt;M71,"Slow",IF(AND(J71="Wrong",L71&lt;0.5*M71),"Rushed?","OK")))</f>
        <v/>
      </c>
      <c r="O71" s="30"/>
      <c r="P71" s="30"/>
      <c r="Q71" s="34" t="str">
        <f aca="false">IF(OR(B71="",J71=""),"",IF(OR(J71="Wrong",K71="50-50",K71="Guess"),B71+Lists!$Y$5,""))</f>
        <v/>
      </c>
      <c r="R71" s="29"/>
      <c r="S71" s="34" t="str">
        <f aca="false">IF(Q71="","",B71+Lists!$Y$6)</f>
        <v/>
      </c>
      <c r="T71" s="29"/>
      <c r="U71" s="33" t="str">
        <f aca="true">IF(J71="","",IF(Q71="","—",IF(T71="Correct","Mastered",IF(OR(R71="Wrong",T71="Wrong"),"Keep reviewing",IF(AND(R71="",TODAY()&gt;=Q71),"Retry 1 DUE",IF(AND(R71="Correct",T71="",TODAY()&gt;=S71),"Retry 2 DUE",IF(R71="","Retry 1 scheduled","Retry 2 scheduled")))))))</f>
        <v/>
      </c>
    </row>
    <row r="72" customFormat="false" ht="15" hidden="false" customHeight="false" outlineLevel="0" collapsed="false">
      <c r="A72" s="27" t="str">
        <f aca="false">IF(COUNTA(B72:I72)=0,"",ROW()-4)</f>
        <v/>
      </c>
      <c r="B72" s="28"/>
      <c r="C72" s="29"/>
      <c r="D72" s="30"/>
      <c r="E72" s="29"/>
      <c r="F72" s="30"/>
      <c r="G72" s="31"/>
      <c r="H72" s="32"/>
      <c r="I72" s="32"/>
      <c r="J72" s="33" t="str">
        <f aca="false">IF(OR(H72="",I72=""),"",IF(UPPER(SUBSTITUTE(SUBSTITUTE(SUBSTITUTE(H72," ",""),",",""),";",""))=UPPER(SUBSTITUTE(SUBSTITUTE(SUBSTITUTE(I72," ",""),",",""),";","")),"Correct","Wrong"))</f>
        <v/>
      </c>
      <c r="K72" s="29"/>
      <c r="L72" s="29"/>
      <c r="M72" s="27" t="str">
        <f aca="false">IF(E72="","",IFERROR(INDEX(Lists!$B$5:$B$12,MATCH(E72,Lists!$A$5:$A$12,0)),""))</f>
        <v/>
      </c>
      <c r="N72" s="33" t="str">
        <f aca="false">IF(OR(L72="",M72=""),"",IF(L72&gt;M72,"Slow",IF(AND(J72="Wrong",L72&lt;0.5*M72),"Rushed?","OK")))</f>
        <v/>
      </c>
      <c r="O72" s="30"/>
      <c r="P72" s="30"/>
      <c r="Q72" s="34" t="str">
        <f aca="false">IF(OR(B72="",J72=""),"",IF(OR(J72="Wrong",K72="50-50",K72="Guess"),B72+Lists!$Y$5,""))</f>
        <v/>
      </c>
      <c r="R72" s="29"/>
      <c r="S72" s="34" t="str">
        <f aca="false">IF(Q72="","",B72+Lists!$Y$6)</f>
        <v/>
      </c>
      <c r="T72" s="29"/>
      <c r="U72" s="33" t="str">
        <f aca="true">IF(J72="","",IF(Q72="","—",IF(T72="Correct","Mastered",IF(OR(R72="Wrong",T72="Wrong"),"Keep reviewing",IF(AND(R72="",TODAY()&gt;=Q72),"Retry 1 DUE",IF(AND(R72="Correct",T72="",TODAY()&gt;=S72),"Retry 2 DUE",IF(R72="","Retry 1 scheduled","Retry 2 scheduled")))))))</f>
        <v/>
      </c>
    </row>
    <row r="73" customFormat="false" ht="15" hidden="false" customHeight="false" outlineLevel="0" collapsed="false">
      <c r="A73" s="27" t="str">
        <f aca="false">IF(COUNTA(B73:I73)=0,"",ROW()-4)</f>
        <v/>
      </c>
      <c r="B73" s="28"/>
      <c r="C73" s="29"/>
      <c r="D73" s="30"/>
      <c r="E73" s="29"/>
      <c r="F73" s="30"/>
      <c r="G73" s="31"/>
      <c r="H73" s="32"/>
      <c r="I73" s="32"/>
      <c r="J73" s="33" t="str">
        <f aca="false">IF(OR(H73="",I73=""),"",IF(UPPER(SUBSTITUTE(SUBSTITUTE(SUBSTITUTE(H73," ",""),",",""),";",""))=UPPER(SUBSTITUTE(SUBSTITUTE(SUBSTITUTE(I73," ",""),",",""),";","")),"Correct","Wrong"))</f>
        <v/>
      </c>
      <c r="K73" s="29"/>
      <c r="L73" s="29"/>
      <c r="M73" s="27" t="str">
        <f aca="false">IF(E73="","",IFERROR(INDEX(Lists!$B$5:$B$12,MATCH(E73,Lists!$A$5:$A$12,0)),""))</f>
        <v/>
      </c>
      <c r="N73" s="33" t="str">
        <f aca="false">IF(OR(L73="",M73=""),"",IF(L73&gt;M73,"Slow",IF(AND(J73="Wrong",L73&lt;0.5*M73),"Rushed?","OK")))</f>
        <v/>
      </c>
      <c r="O73" s="30"/>
      <c r="P73" s="30"/>
      <c r="Q73" s="34" t="str">
        <f aca="false">IF(OR(B73="",J73=""),"",IF(OR(J73="Wrong",K73="50-50",K73="Guess"),B73+Lists!$Y$5,""))</f>
        <v/>
      </c>
      <c r="R73" s="29"/>
      <c r="S73" s="34" t="str">
        <f aca="false">IF(Q73="","",B73+Lists!$Y$6)</f>
        <v/>
      </c>
      <c r="T73" s="29"/>
      <c r="U73" s="33" t="str">
        <f aca="true">IF(J73="","",IF(Q73="","—",IF(T73="Correct","Mastered",IF(OR(R73="Wrong",T73="Wrong"),"Keep reviewing",IF(AND(R73="",TODAY()&gt;=Q73),"Retry 1 DUE",IF(AND(R73="Correct",T73="",TODAY()&gt;=S73),"Retry 2 DUE",IF(R73="","Retry 1 scheduled","Retry 2 scheduled")))))))</f>
        <v/>
      </c>
    </row>
    <row r="74" customFormat="false" ht="15" hidden="false" customHeight="false" outlineLevel="0" collapsed="false">
      <c r="A74" s="27" t="str">
        <f aca="false">IF(COUNTA(B74:I74)=0,"",ROW()-4)</f>
        <v/>
      </c>
      <c r="B74" s="28"/>
      <c r="C74" s="29"/>
      <c r="D74" s="30"/>
      <c r="E74" s="29"/>
      <c r="F74" s="30"/>
      <c r="G74" s="31"/>
      <c r="H74" s="32"/>
      <c r="I74" s="32"/>
      <c r="J74" s="33" t="str">
        <f aca="false">IF(OR(H74="",I74=""),"",IF(UPPER(SUBSTITUTE(SUBSTITUTE(SUBSTITUTE(H74," ",""),",",""),";",""))=UPPER(SUBSTITUTE(SUBSTITUTE(SUBSTITUTE(I74," ",""),",",""),";","")),"Correct","Wrong"))</f>
        <v/>
      </c>
      <c r="K74" s="29"/>
      <c r="L74" s="29"/>
      <c r="M74" s="27" t="str">
        <f aca="false">IF(E74="","",IFERROR(INDEX(Lists!$B$5:$B$12,MATCH(E74,Lists!$A$5:$A$12,0)),""))</f>
        <v/>
      </c>
      <c r="N74" s="33" t="str">
        <f aca="false">IF(OR(L74="",M74=""),"",IF(L74&gt;M74,"Slow",IF(AND(J74="Wrong",L74&lt;0.5*M74),"Rushed?","OK")))</f>
        <v/>
      </c>
      <c r="O74" s="30"/>
      <c r="P74" s="30"/>
      <c r="Q74" s="34" t="str">
        <f aca="false">IF(OR(B74="",J74=""),"",IF(OR(J74="Wrong",K74="50-50",K74="Guess"),B74+Lists!$Y$5,""))</f>
        <v/>
      </c>
      <c r="R74" s="29"/>
      <c r="S74" s="34" t="str">
        <f aca="false">IF(Q74="","",B74+Lists!$Y$6)</f>
        <v/>
      </c>
      <c r="T74" s="29"/>
      <c r="U74" s="33" t="str">
        <f aca="true">IF(J74="","",IF(Q74="","—",IF(T74="Correct","Mastered",IF(OR(R74="Wrong",T74="Wrong"),"Keep reviewing",IF(AND(R74="",TODAY()&gt;=Q74),"Retry 1 DUE",IF(AND(R74="Correct",T74="",TODAY()&gt;=S74),"Retry 2 DUE",IF(R74="","Retry 1 scheduled","Retry 2 scheduled")))))))</f>
        <v/>
      </c>
    </row>
    <row r="75" customFormat="false" ht="15" hidden="false" customHeight="false" outlineLevel="0" collapsed="false">
      <c r="A75" s="27" t="str">
        <f aca="false">IF(COUNTA(B75:I75)=0,"",ROW()-4)</f>
        <v/>
      </c>
      <c r="B75" s="28"/>
      <c r="C75" s="29"/>
      <c r="D75" s="30"/>
      <c r="E75" s="29"/>
      <c r="F75" s="30"/>
      <c r="G75" s="31"/>
      <c r="H75" s="32"/>
      <c r="I75" s="32"/>
      <c r="J75" s="33" t="str">
        <f aca="false">IF(OR(H75="",I75=""),"",IF(UPPER(SUBSTITUTE(SUBSTITUTE(SUBSTITUTE(H75," ",""),",",""),";",""))=UPPER(SUBSTITUTE(SUBSTITUTE(SUBSTITUTE(I75," ",""),",",""),";","")),"Correct","Wrong"))</f>
        <v/>
      </c>
      <c r="K75" s="29"/>
      <c r="L75" s="29"/>
      <c r="M75" s="27" t="str">
        <f aca="false">IF(E75="","",IFERROR(INDEX(Lists!$B$5:$B$12,MATCH(E75,Lists!$A$5:$A$12,0)),""))</f>
        <v/>
      </c>
      <c r="N75" s="33" t="str">
        <f aca="false">IF(OR(L75="",M75=""),"",IF(L75&gt;M75,"Slow",IF(AND(J75="Wrong",L75&lt;0.5*M75),"Rushed?","OK")))</f>
        <v/>
      </c>
      <c r="O75" s="30"/>
      <c r="P75" s="30"/>
      <c r="Q75" s="34" t="str">
        <f aca="false">IF(OR(B75="",J75=""),"",IF(OR(J75="Wrong",K75="50-50",K75="Guess"),B75+Lists!$Y$5,""))</f>
        <v/>
      </c>
      <c r="R75" s="29"/>
      <c r="S75" s="34" t="str">
        <f aca="false">IF(Q75="","",B75+Lists!$Y$6)</f>
        <v/>
      </c>
      <c r="T75" s="29"/>
      <c r="U75" s="33" t="str">
        <f aca="true">IF(J75="","",IF(Q75="","—",IF(T75="Correct","Mastered",IF(OR(R75="Wrong",T75="Wrong"),"Keep reviewing",IF(AND(R75="",TODAY()&gt;=Q75),"Retry 1 DUE",IF(AND(R75="Correct",T75="",TODAY()&gt;=S75),"Retry 2 DUE",IF(R75="","Retry 1 scheduled","Retry 2 scheduled")))))))</f>
        <v/>
      </c>
    </row>
    <row r="76" customFormat="false" ht="15" hidden="false" customHeight="false" outlineLevel="0" collapsed="false">
      <c r="A76" s="27" t="str">
        <f aca="false">IF(COUNTA(B76:I76)=0,"",ROW()-4)</f>
        <v/>
      </c>
      <c r="B76" s="28"/>
      <c r="C76" s="29"/>
      <c r="D76" s="30"/>
      <c r="E76" s="29"/>
      <c r="F76" s="30"/>
      <c r="G76" s="31"/>
      <c r="H76" s="32"/>
      <c r="I76" s="32"/>
      <c r="J76" s="33" t="str">
        <f aca="false">IF(OR(H76="",I76=""),"",IF(UPPER(SUBSTITUTE(SUBSTITUTE(SUBSTITUTE(H76," ",""),",",""),";",""))=UPPER(SUBSTITUTE(SUBSTITUTE(SUBSTITUTE(I76," ",""),",",""),";","")),"Correct","Wrong"))</f>
        <v/>
      </c>
      <c r="K76" s="29"/>
      <c r="L76" s="29"/>
      <c r="M76" s="27" t="str">
        <f aca="false">IF(E76="","",IFERROR(INDEX(Lists!$B$5:$B$12,MATCH(E76,Lists!$A$5:$A$12,0)),""))</f>
        <v/>
      </c>
      <c r="N76" s="33" t="str">
        <f aca="false">IF(OR(L76="",M76=""),"",IF(L76&gt;M76,"Slow",IF(AND(J76="Wrong",L76&lt;0.5*M76),"Rushed?","OK")))</f>
        <v/>
      </c>
      <c r="O76" s="30"/>
      <c r="P76" s="30"/>
      <c r="Q76" s="34" t="str">
        <f aca="false">IF(OR(B76="",J76=""),"",IF(OR(J76="Wrong",K76="50-50",K76="Guess"),B76+Lists!$Y$5,""))</f>
        <v/>
      </c>
      <c r="R76" s="29"/>
      <c r="S76" s="34" t="str">
        <f aca="false">IF(Q76="","",B76+Lists!$Y$6)</f>
        <v/>
      </c>
      <c r="T76" s="29"/>
      <c r="U76" s="33" t="str">
        <f aca="true">IF(J76="","",IF(Q76="","—",IF(T76="Correct","Mastered",IF(OR(R76="Wrong",T76="Wrong"),"Keep reviewing",IF(AND(R76="",TODAY()&gt;=Q76),"Retry 1 DUE",IF(AND(R76="Correct",T76="",TODAY()&gt;=S76),"Retry 2 DUE",IF(R76="","Retry 1 scheduled","Retry 2 scheduled")))))))</f>
        <v/>
      </c>
    </row>
    <row r="77" customFormat="false" ht="15" hidden="false" customHeight="false" outlineLevel="0" collapsed="false">
      <c r="A77" s="27" t="str">
        <f aca="false">IF(COUNTA(B77:I77)=0,"",ROW()-4)</f>
        <v/>
      </c>
      <c r="B77" s="28"/>
      <c r="C77" s="29"/>
      <c r="D77" s="30"/>
      <c r="E77" s="29"/>
      <c r="F77" s="30"/>
      <c r="G77" s="31"/>
      <c r="H77" s="32"/>
      <c r="I77" s="32"/>
      <c r="J77" s="33" t="str">
        <f aca="false">IF(OR(H77="",I77=""),"",IF(UPPER(SUBSTITUTE(SUBSTITUTE(SUBSTITUTE(H77," ",""),",",""),";",""))=UPPER(SUBSTITUTE(SUBSTITUTE(SUBSTITUTE(I77," ",""),",",""),";","")),"Correct","Wrong"))</f>
        <v/>
      </c>
      <c r="K77" s="29"/>
      <c r="L77" s="29"/>
      <c r="M77" s="27" t="str">
        <f aca="false">IF(E77="","",IFERROR(INDEX(Lists!$B$5:$B$12,MATCH(E77,Lists!$A$5:$A$12,0)),""))</f>
        <v/>
      </c>
      <c r="N77" s="33" t="str">
        <f aca="false">IF(OR(L77="",M77=""),"",IF(L77&gt;M77,"Slow",IF(AND(J77="Wrong",L77&lt;0.5*M77),"Rushed?","OK")))</f>
        <v/>
      </c>
      <c r="O77" s="30"/>
      <c r="P77" s="30"/>
      <c r="Q77" s="34" t="str">
        <f aca="false">IF(OR(B77="",J77=""),"",IF(OR(J77="Wrong",K77="50-50",K77="Guess"),B77+Lists!$Y$5,""))</f>
        <v/>
      </c>
      <c r="R77" s="29"/>
      <c r="S77" s="34" t="str">
        <f aca="false">IF(Q77="","",B77+Lists!$Y$6)</f>
        <v/>
      </c>
      <c r="T77" s="29"/>
      <c r="U77" s="33" t="str">
        <f aca="true">IF(J77="","",IF(Q77="","—",IF(T77="Correct","Mastered",IF(OR(R77="Wrong",T77="Wrong"),"Keep reviewing",IF(AND(R77="",TODAY()&gt;=Q77),"Retry 1 DUE",IF(AND(R77="Correct",T77="",TODAY()&gt;=S77),"Retry 2 DUE",IF(R77="","Retry 1 scheduled","Retry 2 scheduled")))))))</f>
        <v/>
      </c>
    </row>
    <row r="78" customFormat="false" ht="15" hidden="false" customHeight="false" outlineLevel="0" collapsed="false">
      <c r="A78" s="27" t="str">
        <f aca="false">IF(COUNTA(B78:I78)=0,"",ROW()-4)</f>
        <v/>
      </c>
      <c r="B78" s="28"/>
      <c r="C78" s="29"/>
      <c r="D78" s="30"/>
      <c r="E78" s="29"/>
      <c r="F78" s="30"/>
      <c r="G78" s="31"/>
      <c r="H78" s="32"/>
      <c r="I78" s="32"/>
      <c r="J78" s="33" t="str">
        <f aca="false">IF(OR(H78="",I78=""),"",IF(UPPER(SUBSTITUTE(SUBSTITUTE(SUBSTITUTE(H78," ",""),",",""),";",""))=UPPER(SUBSTITUTE(SUBSTITUTE(SUBSTITUTE(I78," ",""),",",""),";","")),"Correct","Wrong"))</f>
        <v/>
      </c>
      <c r="K78" s="29"/>
      <c r="L78" s="29"/>
      <c r="M78" s="27" t="str">
        <f aca="false">IF(E78="","",IFERROR(INDEX(Lists!$B$5:$B$12,MATCH(E78,Lists!$A$5:$A$12,0)),""))</f>
        <v/>
      </c>
      <c r="N78" s="33" t="str">
        <f aca="false">IF(OR(L78="",M78=""),"",IF(L78&gt;M78,"Slow",IF(AND(J78="Wrong",L78&lt;0.5*M78),"Rushed?","OK")))</f>
        <v/>
      </c>
      <c r="O78" s="30"/>
      <c r="P78" s="30"/>
      <c r="Q78" s="34" t="str">
        <f aca="false">IF(OR(B78="",J78=""),"",IF(OR(J78="Wrong",K78="50-50",K78="Guess"),B78+Lists!$Y$5,""))</f>
        <v/>
      </c>
      <c r="R78" s="29"/>
      <c r="S78" s="34" t="str">
        <f aca="false">IF(Q78="","",B78+Lists!$Y$6)</f>
        <v/>
      </c>
      <c r="T78" s="29"/>
      <c r="U78" s="33" t="str">
        <f aca="true">IF(J78="","",IF(Q78="","—",IF(T78="Correct","Mastered",IF(OR(R78="Wrong",T78="Wrong"),"Keep reviewing",IF(AND(R78="",TODAY()&gt;=Q78),"Retry 1 DUE",IF(AND(R78="Correct",T78="",TODAY()&gt;=S78),"Retry 2 DUE",IF(R78="","Retry 1 scheduled","Retry 2 scheduled")))))))</f>
        <v/>
      </c>
    </row>
    <row r="79" customFormat="false" ht="15" hidden="false" customHeight="false" outlineLevel="0" collapsed="false">
      <c r="A79" s="27" t="str">
        <f aca="false">IF(COUNTA(B79:I79)=0,"",ROW()-4)</f>
        <v/>
      </c>
      <c r="B79" s="28"/>
      <c r="C79" s="29"/>
      <c r="D79" s="30"/>
      <c r="E79" s="29"/>
      <c r="F79" s="30"/>
      <c r="G79" s="31"/>
      <c r="H79" s="32"/>
      <c r="I79" s="32"/>
      <c r="J79" s="33" t="str">
        <f aca="false">IF(OR(H79="",I79=""),"",IF(UPPER(SUBSTITUTE(SUBSTITUTE(SUBSTITUTE(H79," ",""),",",""),";",""))=UPPER(SUBSTITUTE(SUBSTITUTE(SUBSTITUTE(I79," ",""),",",""),";","")),"Correct","Wrong"))</f>
        <v/>
      </c>
      <c r="K79" s="29"/>
      <c r="L79" s="29"/>
      <c r="M79" s="27" t="str">
        <f aca="false">IF(E79="","",IFERROR(INDEX(Lists!$B$5:$B$12,MATCH(E79,Lists!$A$5:$A$12,0)),""))</f>
        <v/>
      </c>
      <c r="N79" s="33" t="str">
        <f aca="false">IF(OR(L79="",M79=""),"",IF(L79&gt;M79,"Slow",IF(AND(J79="Wrong",L79&lt;0.5*M79),"Rushed?","OK")))</f>
        <v/>
      </c>
      <c r="O79" s="30"/>
      <c r="P79" s="30"/>
      <c r="Q79" s="34" t="str">
        <f aca="false">IF(OR(B79="",J79=""),"",IF(OR(J79="Wrong",K79="50-50",K79="Guess"),B79+Lists!$Y$5,""))</f>
        <v/>
      </c>
      <c r="R79" s="29"/>
      <c r="S79" s="34" t="str">
        <f aca="false">IF(Q79="","",B79+Lists!$Y$6)</f>
        <v/>
      </c>
      <c r="T79" s="29"/>
      <c r="U79" s="33" t="str">
        <f aca="true">IF(J79="","",IF(Q79="","—",IF(T79="Correct","Mastered",IF(OR(R79="Wrong",T79="Wrong"),"Keep reviewing",IF(AND(R79="",TODAY()&gt;=Q79),"Retry 1 DUE",IF(AND(R79="Correct",T79="",TODAY()&gt;=S79),"Retry 2 DUE",IF(R79="","Retry 1 scheduled","Retry 2 scheduled")))))))</f>
        <v/>
      </c>
    </row>
    <row r="80" customFormat="false" ht="15" hidden="false" customHeight="false" outlineLevel="0" collapsed="false">
      <c r="A80" s="27" t="str">
        <f aca="false">IF(COUNTA(B80:I80)=0,"",ROW()-4)</f>
        <v/>
      </c>
      <c r="B80" s="28"/>
      <c r="C80" s="29"/>
      <c r="D80" s="30"/>
      <c r="E80" s="29"/>
      <c r="F80" s="30"/>
      <c r="G80" s="31"/>
      <c r="H80" s="32"/>
      <c r="I80" s="32"/>
      <c r="J80" s="33" t="str">
        <f aca="false">IF(OR(H80="",I80=""),"",IF(UPPER(SUBSTITUTE(SUBSTITUTE(SUBSTITUTE(H80," ",""),",",""),";",""))=UPPER(SUBSTITUTE(SUBSTITUTE(SUBSTITUTE(I80," ",""),",",""),";","")),"Correct","Wrong"))</f>
        <v/>
      </c>
      <c r="K80" s="29"/>
      <c r="L80" s="29"/>
      <c r="M80" s="27" t="str">
        <f aca="false">IF(E80="","",IFERROR(INDEX(Lists!$B$5:$B$12,MATCH(E80,Lists!$A$5:$A$12,0)),""))</f>
        <v/>
      </c>
      <c r="N80" s="33" t="str">
        <f aca="false">IF(OR(L80="",M80=""),"",IF(L80&gt;M80,"Slow",IF(AND(J80="Wrong",L80&lt;0.5*M80),"Rushed?","OK")))</f>
        <v/>
      </c>
      <c r="O80" s="30"/>
      <c r="P80" s="30"/>
      <c r="Q80" s="34" t="str">
        <f aca="false">IF(OR(B80="",J80=""),"",IF(OR(J80="Wrong",K80="50-50",K80="Guess"),B80+Lists!$Y$5,""))</f>
        <v/>
      </c>
      <c r="R80" s="29"/>
      <c r="S80" s="34" t="str">
        <f aca="false">IF(Q80="","",B80+Lists!$Y$6)</f>
        <v/>
      </c>
      <c r="T80" s="29"/>
      <c r="U80" s="33" t="str">
        <f aca="true">IF(J80="","",IF(Q80="","—",IF(T80="Correct","Mastered",IF(OR(R80="Wrong",T80="Wrong"),"Keep reviewing",IF(AND(R80="",TODAY()&gt;=Q80),"Retry 1 DUE",IF(AND(R80="Correct",T80="",TODAY()&gt;=S80),"Retry 2 DUE",IF(R80="","Retry 1 scheduled","Retry 2 scheduled")))))))</f>
        <v/>
      </c>
    </row>
    <row r="81" customFormat="false" ht="15" hidden="false" customHeight="false" outlineLevel="0" collapsed="false">
      <c r="A81" s="27" t="str">
        <f aca="false">IF(COUNTA(B81:I81)=0,"",ROW()-4)</f>
        <v/>
      </c>
      <c r="B81" s="28"/>
      <c r="C81" s="29"/>
      <c r="D81" s="30"/>
      <c r="E81" s="29"/>
      <c r="F81" s="30"/>
      <c r="G81" s="31"/>
      <c r="H81" s="32"/>
      <c r="I81" s="32"/>
      <c r="J81" s="33" t="str">
        <f aca="false">IF(OR(H81="",I81=""),"",IF(UPPER(SUBSTITUTE(SUBSTITUTE(SUBSTITUTE(H81," ",""),",",""),";",""))=UPPER(SUBSTITUTE(SUBSTITUTE(SUBSTITUTE(I81," ",""),",",""),";","")),"Correct","Wrong"))</f>
        <v/>
      </c>
      <c r="K81" s="29"/>
      <c r="L81" s="29"/>
      <c r="M81" s="27" t="str">
        <f aca="false">IF(E81="","",IFERROR(INDEX(Lists!$B$5:$B$12,MATCH(E81,Lists!$A$5:$A$12,0)),""))</f>
        <v/>
      </c>
      <c r="N81" s="33" t="str">
        <f aca="false">IF(OR(L81="",M81=""),"",IF(L81&gt;M81,"Slow",IF(AND(J81="Wrong",L81&lt;0.5*M81),"Rushed?","OK")))</f>
        <v/>
      </c>
      <c r="O81" s="30"/>
      <c r="P81" s="30"/>
      <c r="Q81" s="34" t="str">
        <f aca="false">IF(OR(B81="",J81=""),"",IF(OR(J81="Wrong",K81="50-50",K81="Guess"),B81+Lists!$Y$5,""))</f>
        <v/>
      </c>
      <c r="R81" s="29"/>
      <c r="S81" s="34" t="str">
        <f aca="false">IF(Q81="","",B81+Lists!$Y$6)</f>
        <v/>
      </c>
      <c r="T81" s="29"/>
      <c r="U81" s="33" t="str">
        <f aca="true">IF(J81="","",IF(Q81="","—",IF(T81="Correct","Mastered",IF(OR(R81="Wrong",T81="Wrong"),"Keep reviewing",IF(AND(R81="",TODAY()&gt;=Q81),"Retry 1 DUE",IF(AND(R81="Correct",T81="",TODAY()&gt;=S81),"Retry 2 DUE",IF(R81="","Retry 1 scheduled","Retry 2 scheduled")))))))</f>
        <v/>
      </c>
    </row>
    <row r="82" customFormat="false" ht="15" hidden="false" customHeight="false" outlineLevel="0" collapsed="false">
      <c r="A82" s="27" t="str">
        <f aca="false">IF(COUNTA(B82:I82)=0,"",ROW()-4)</f>
        <v/>
      </c>
      <c r="B82" s="28"/>
      <c r="C82" s="29"/>
      <c r="D82" s="30"/>
      <c r="E82" s="29"/>
      <c r="F82" s="30"/>
      <c r="G82" s="31"/>
      <c r="H82" s="32"/>
      <c r="I82" s="32"/>
      <c r="J82" s="33" t="str">
        <f aca="false">IF(OR(H82="",I82=""),"",IF(UPPER(SUBSTITUTE(SUBSTITUTE(SUBSTITUTE(H82," ",""),",",""),";",""))=UPPER(SUBSTITUTE(SUBSTITUTE(SUBSTITUTE(I82," ",""),",",""),";","")),"Correct","Wrong"))</f>
        <v/>
      </c>
      <c r="K82" s="29"/>
      <c r="L82" s="29"/>
      <c r="M82" s="27" t="str">
        <f aca="false">IF(E82="","",IFERROR(INDEX(Lists!$B$5:$B$12,MATCH(E82,Lists!$A$5:$A$12,0)),""))</f>
        <v/>
      </c>
      <c r="N82" s="33" t="str">
        <f aca="false">IF(OR(L82="",M82=""),"",IF(L82&gt;M82,"Slow",IF(AND(J82="Wrong",L82&lt;0.5*M82),"Rushed?","OK")))</f>
        <v/>
      </c>
      <c r="O82" s="30"/>
      <c r="P82" s="30"/>
      <c r="Q82" s="34" t="str">
        <f aca="false">IF(OR(B82="",J82=""),"",IF(OR(J82="Wrong",K82="50-50",K82="Guess"),B82+Lists!$Y$5,""))</f>
        <v/>
      </c>
      <c r="R82" s="29"/>
      <c r="S82" s="34" t="str">
        <f aca="false">IF(Q82="","",B82+Lists!$Y$6)</f>
        <v/>
      </c>
      <c r="T82" s="29"/>
      <c r="U82" s="33" t="str">
        <f aca="true">IF(J82="","",IF(Q82="","—",IF(T82="Correct","Mastered",IF(OR(R82="Wrong",T82="Wrong"),"Keep reviewing",IF(AND(R82="",TODAY()&gt;=Q82),"Retry 1 DUE",IF(AND(R82="Correct",T82="",TODAY()&gt;=S82),"Retry 2 DUE",IF(R82="","Retry 1 scheduled","Retry 2 scheduled")))))))</f>
        <v/>
      </c>
    </row>
    <row r="83" customFormat="false" ht="15" hidden="false" customHeight="false" outlineLevel="0" collapsed="false">
      <c r="A83" s="27" t="str">
        <f aca="false">IF(COUNTA(B83:I83)=0,"",ROW()-4)</f>
        <v/>
      </c>
      <c r="B83" s="28"/>
      <c r="C83" s="29"/>
      <c r="D83" s="30"/>
      <c r="E83" s="29"/>
      <c r="F83" s="30"/>
      <c r="G83" s="31"/>
      <c r="H83" s="32"/>
      <c r="I83" s="32"/>
      <c r="J83" s="33" t="str">
        <f aca="false">IF(OR(H83="",I83=""),"",IF(UPPER(SUBSTITUTE(SUBSTITUTE(SUBSTITUTE(H83," ",""),",",""),";",""))=UPPER(SUBSTITUTE(SUBSTITUTE(SUBSTITUTE(I83," ",""),",",""),";","")),"Correct","Wrong"))</f>
        <v/>
      </c>
      <c r="K83" s="29"/>
      <c r="L83" s="29"/>
      <c r="M83" s="27" t="str">
        <f aca="false">IF(E83="","",IFERROR(INDEX(Lists!$B$5:$B$12,MATCH(E83,Lists!$A$5:$A$12,0)),""))</f>
        <v/>
      </c>
      <c r="N83" s="33" t="str">
        <f aca="false">IF(OR(L83="",M83=""),"",IF(L83&gt;M83,"Slow",IF(AND(J83="Wrong",L83&lt;0.5*M83),"Rushed?","OK")))</f>
        <v/>
      </c>
      <c r="O83" s="30"/>
      <c r="P83" s="30"/>
      <c r="Q83" s="34" t="str">
        <f aca="false">IF(OR(B83="",J83=""),"",IF(OR(J83="Wrong",K83="50-50",K83="Guess"),B83+Lists!$Y$5,""))</f>
        <v/>
      </c>
      <c r="R83" s="29"/>
      <c r="S83" s="34" t="str">
        <f aca="false">IF(Q83="","",B83+Lists!$Y$6)</f>
        <v/>
      </c>
      <c r="T83" s="29"/>
      <c r="U83" s="33" t="str">
        <f aca="true">IF(J83="","",IF(Q83="","—",IF(T83="Correct","Mastered",IF(OR(R83="Wrong",T83="Wrong"),"Keep reviewing",IF(AND(R83="",TODAY()&gt;=Q83),"Retry 1 DUE",IF(AND(R83="Correct",T83="",TODAY()&gt;=S83),"Retry 2 DUE",IF(R83="","Retry 1 scheduled","Retry 2 scheduled")))))))</f>
        <v/>
      </c>
    </row>
    <row r="84" customFormat="false" ht="15" hidden="false" customHeight="false" outlineLevel="0" collapsed="false">
      <c r="A84" s="27" t="str">
        <f aca="false">IF(COUNTA(B84:I84)=0,"",ROW()-4)</f>
        <v/>
      </c>
      <c r="B84" s="28"/>
      <c r="C84" s="29"/>
      <c r="D84" s="30"/>
      <c r="E84" s="29"/>
      <c r="F84" s="30"/>
      <c r="G84" s="31"/>
      <c r="H84" s="32"/>
      <c r="I84" s="32"/>
      <c r="J84" s="33" t="str">
        <f aca="false">IF(OR(H84="",I84=""),"",IF(UPPER(SUBSTITUTE(SUBSTITUTE(SUBSTITUTE(H84," ",""),",",""),";",""))=UPPER(SUBSTITUTE(SUBSTITUTE(SUBSTITUTE(I84," ",""),",",""),";","")),"Correct","Wrong"))</f>
        <v/>
      </c>
      <c r="K84" s="29"/>
      <c r="L84" s="29"/>
      <c r="M84" s="27" t="str">
        <f aca="false">IF(E84="","",IFERROR(INDEX(Lists!$B$5:$B$12,MATCH(E84,Lists!$A$5:$A$12,0)),""))</f>
        <v/>
      </c>
      <c r="N84" s="33" t="str">
        <f aca="false">IF(OR(L84="",M84=""),"",IF(L84&gt;M84,"Slow",IF(AND(J84="Wrong",L84&lt;0.5*M84),"Rushed?","OK")))</f>
        <v/>
      </c>
      <c r="O84" s="30"/>
      <c r="P84" s="30"/>
      <c r="Q84" s="34" t="str">
        <f aca="false">IF(OR(B84="",J84=""),"",IF(OR(J84="Wrong",K84="50-50",K84="Guess"),B84+Lists!$Y$5,""))</f>
        <v/>
      </c>
      <c r="R84" s="29"/>
      <c r="S84" s="34" t="str">
        <f aca="false">IF(Q84="","",B84+Lists!$Y$6)</f>
        <v/>
      </c>
      <c r="T84" s="29"/>
      <c r="U84" s="33" t="str">
        <f aca="true">IF(J84="","",IF(Q84="","—",IF(T84="Correct","Mastered",IF(OR(R84="Wrong",T84="Wrong"),"Keep reviewing",IF(AND(R84="",TODAY()&gt;=Q84),"Retry 1 DUE",IF(AND(R84="Correct",T84="",TODAY()&gt;=S84),"Retry 2 DUE",IF(R84="","Retry 1 scheduled","Retry 2 scheduled")))))))</f>
        <v/>
      </c>
    </row>
    <row r="85" customFormat="false" ht="15" hidden="false" customHeight="false" outlineLevel="0" collapsed="false">
      <c r="A85" s="27" t="str">
        <f aca="false">IF(COUNTA(B85:I85)=0,"",ROW()-4)</f>
        <v/>
      </c>
      <c r="B85" s="28"/>
      <c r="C85" s="29"/>
      <c r="D85" s="30"/>
      <c r="E85" s="29"/>
      <c r="F85" s="30"/>
      <c r="G85" s="31"/>
      <c r="H85" s="32"/>
      <c r="I85" s="32"/>
      <c r="J85" s="33" t="str">
        <f aca="false">IF(OR(H85="",I85=""),"",IF(UPPER(SUBSTITUTE(SUBSTITUTE(SUBSTITUTE(H85," ",""),",",""),";",""))=UPPER(SUBSTITUTE(SUBSTITUTE(SUBSTITUTE(I85," ",""),",",""),";","")),"Correct","Wrong"))</f>
        <v/>
      </c>
      <c r="K85" s="29"/>
      <c r="L85" s="29"/>
      <c r="M85" s="27" t="str">
        <f aca="false">IF(E85="","",IFERROR(INDEX(Lists!$B$5:$B$12,MATCH(E85,Lists!$A$5:$A$12,0)),""))</f>
        <v/>
      </c>
      <c r="N85" s="33" t="str">
        <f aca="false">IF(OR(L85="",M85=""),"",IF(L85&gt;M85,"Slow",IF(AND(J85="Wrong",L85&lt;0.5*M85),"Rushed?","OK")))</f>
        <v/>
      </c>
      <c r="O85" s="30"/>
      <c r="P85" s="30"/>
      <c r="Q85" s="34" t="str">
        <f aca="false">IF(OR(B85="",J85=""),"",IF(OR(J85="Wrong",K85="50-50",K85="Guess"),B85+Lists!$Y$5,""))</f>
        <v/>
      </c>
      <c r="R85" s="29"/>
      <c r="S85" s="34" t="str">
        <f aca="false">IF(Q85="","",B85+Lists!$Y$6)</f>
        <v/>
      </c>
      <c r="T85" s="29"/>
      <c r="U85" s="33" t="str">
        <f aca="true">IF(J85="","",IF(Q85="","—",IF(T85="Correct","Mastered",IF(OR(R85="Wrong",T85="Wrong"),"Keep reviewing",IF(AND(R85="",TODAY()&gt;=Q85),"Retry 1 DUE",IF(AND(R85="Correct",T85="",TODAY()&gt;=S85),"Retry 2 DUE",IF(R85="","Retry 1 scheduled","Retry 2 scheduled")))))))</f>
        <v/>
      </c>
    </row>
    <row r="86" customFormat="false" ht="15" hidden="false" customHeight="false" outlineLevel="0" collapsed="false">
      <c r="A86" s="27" t="str">
        <f aca="false">IF(COUNTA(B86:I86)=0,"",ROW()-4)</f>
        <v/>
      </c>
      <c r="B86" s="28"/>
      <c r="C86" s="29"/>
      <c r="D86" s="30"/>
      <c r="E86" s="29"/>
      <c r="F86" s="30"/>
      <c r="G86" s="31"/>
      <c r="H86" s="32"/>
      <c r="I86" s="32"/>
      <c r="J86" s="33" t="str">
        <f aca="false">IF(OR(H86="",I86=""),"",IF(UPPER(SUBSTITUTE(SUBSTITUTE(SUBSTITUTE(H86," ",""),",",""),";",""))=UPPER(SUBSTITUTE(SUBSTITUTE(SUBSTITUTE(I86," ",""),",",""),";","")),"Correct","Wrong"))</f>
        <v/>
      </c>
      <c r="K86" s="29"/>
      <c r="L86" s="29"/>
      <c r="M86" s="27" t="str">
        <f aca="false">IF(E86="","",IFERROR(INDEX(Lists!$B$5:$B$12,MATCH(E86,Lists!$A$5:$A$12,0)),""))</f>
        <v/>
      </c>
      <c r="N86" s="33" t="str">
        <f aca="false">IF(OR(L86="",M86=""),"",IF(L86&gt;M86,"Slow",IF(AND(J86="Wrong",L86&lt;0.5*M86),"Rushed?","OK")))</f>
        <v/>
      </c>
      <c r="O86" s="30"/>
      <c r="P86" s="30"/>
      <c r="Q86" s="34" t="str">
        <f aca="false">IF(OR(B86="",J86=""),"",IF(OR(J86="Wrong",K86="50-50",K86="Guess"),B86+Lists!$Y$5,""))</f>
        <v/>
      </c>
      <c r="R86" s="29"/>
      <c r="S86" s="34" t="str">
        <f aca="false">IF(Q86="","",B86+Lists!$Y$6)</f>
        <v/>
      </c>
      <c r="T86" s="29"/>
      <c r="U86" s="33" t="str">
        <f aca="true">IF(J86="","",IF(Q86="","—",IF(T86="Correct","Mastered",IF(OR(R86="Wrong",T86="Wrong"),"Keep reviewing",IF(AND(R86="",TODAY()&gt;=Q86),"Retry 1 DUE",IF(AND(R86="Correct",T86="",TODAY()&gt;=S86),"Retry 2 DUE",IF(R86="","Retry 1 scheduled","Retry 2 scheduled")))))))</f>
        <v/>
      </c>
    </row>
    <row r="87" customFormat="false" ht="15" hidden="false" customHeight="false" outlineLevel="0" collapsed="false">
      <c r="A87" s="27" t="str">
        <f aca="false">IF(COUNTA(B87:I87)=0,"",ROW()-4)</f>
        <v/>
      </c>
      <c r="B87" s="28"/>
      <c r="C87" s="29"/>
      <c r="D87" s="30"/>
      <c r="E87" s="29"/>
      <c r="F87" s="30"/>
      <c r="G87" s="31"/>
      <c r="H87" s="32"/>
      <c r="I87" s="32"/>
      <c r="J87" s="33" t="str">
        <f aca="false">IF(OR(H87="",I87=""),"",IF(UPPER(SUBSTITUTE(SUBSTITUTE(SUBSTITUTE(H87," ",""),",",""),";",""))=UPPER(SUBSTITUTE(SUBSTITUTE(SUBSTITUTE(I87," ",""),",",""),";","")),"Correct","Wrong"))</f>
        <v/>
      </c>
      <c r="K87" s="29"/>
      <c r="L87" s="29"/>
      <c r="M87" s="27" t="str">
        <f aca="false">IF(E87="","",IFERROR(INDEX(Lists!$B$5:$B$12,MATCH(E87,Lists!$A$5:$A$12,0)),""))</f>
        <v/>
      </c>
      <c r="N87" s="33" t="str">
        <f aca="false">IF(OR(L87="",M87=""),"",IF(L87&gt;M87,"Slow",IF(AND(J87="Wrong",L87&lt;0.5*M87),"Rushed?","OK")))</f>
        <v/>
      </c>
      <c r="O87" s="30"/>
      <c r="P87" s="30"/>
      <c r="Q87" s="34" t="str">
        <f aca="false">IF(OR(B87="",J87=""),"",IF(OR(J87="Wrong",K87="50-50",K87="Guess"),B87+Lists!$Y$5,""))</f>
        <v/>
      </c>
      <c r="R87" s="29"/>
      <c r="S87" s="34" t="str">
        <f aca="false">IF(Q87="","",B87+Lists!$Y$6)</f>
        <v/>
      </c>
      <c r="T87" s="29"/>
      <c r="U87" s="33" t="str">
        <f aca="true">IF(J87="","",IF(Q87="","—",IF(T87="Correct","Mastered",IF(OR(R87="Wrong",T87="Wrong"),"Keep reviewing",IF(AND(R87="",TODAY()&gt;=Q87),"Retry 1 DUE",IF(AND(R87="Correct",T87="",TODAY()&gt;=S87),"Retry 2 DUE",IF(R87="","Retry 1 scheduled","Retry 2 scheduled")))))))</f>
        <v/>
      </c>
    </row>
    <row r="88" customFormat="false" ht="15" hidden="false" customHeight="false" outlineLevel="0" collapsed="false">
      <c r="A88" s="27" t="str">
        <f aca="false">IF(COUNTA(B88:I88)=0,"",ROW()-4)</f>
        <v/>
      </c>
      <c r="B88" s="28"/>
      <c r="C88" s="29"/>
      <c r="D88" s="30"/>
      <c r="E88" s="29"/>
      <c r="F88" s="30"/>
      <c r="G88" s="31"/>
      <c r="H88" s="32"/>
      <c r="I88" s="32"/>
      <c r="J88" s="33" t="str">
        <f aca="false">IF(OR(H88="",I88=""),"",IF(UPPER(SUBSTITUTE(SUBSTITUTE(SUBSTITUTE(H88," ",""),",",""),";",""))=UPPER(SUBSTITUTE(SUBSTITUTE(SUBSTITUTE(I88," ",""),",",""),";","")),"Correct","Wrong"))</f>
        <v/>
      </c>
      <c r="K88" s="29"/>
      <c r="L88" s="29"/>
      <c r="M88" s="27" t="str">
        <f aca="false">IF(E88="","",IFERROR(INDEX(Lists!$B$5:$B$12,MATCH(E88,Lists!$A$5:$A$12,0)),""))</f>
        <v/>
      </c>
      <c r="N88" s="33" t="str">
        <f aca="false">IF(OR(L88="",M88=""),"",IF(L88&gt;M88,"Slow",IF(AND(J88="Wrong",L88&lt;0.5*M88),"Rushed?","OK")))</f>
        <v/>
      </c>
      <c r="O88" s="30"/>
      <c r="P88" s="30"/>
      <c r="Q88" s="34" t="str">
        <f aca="false">IF(OR(B88="",J88=""),"",IF(OR(J88="Wrong",K88="50-50",K88="Guess"),B88+Lists!$Y$5,""))</f>
        <v/>
      </c>
      <c r="R88" s="29"/>
      <c r="S88" s="34" t="str">
        <f aca="false">IF(Q88="","",B88+Lists!$Y$6)</f>
        <v/>
      </c>
      <c r="T88" s="29"/>
      <c r="U88" s="33" t="str">
        <f aca="true">IF(J88="","",IF(Q88="","—",IF(T88="Correct","Mastered",IF(OR(R88="Wrong",T88="Wrong"),"Keep reviewing",IF(AND(R88="",TODAY()&gt;=Q88),"Retry 1 DUE",IF(AND(R88="Correct",T88="",TODAY()&gt;=S88),"Retry 2 DUE",IF(R88="","Retry 1 scheduled","Retry 2 scheduled")))))))</f>
        <v/>
      </c>
    </row>
    <row r="89" customFormat="false" ht="15" hidden="false" customHeight="false" outlineLevel="0" collapsed="false">
      <c r="A89" s="27" t="str">
        <f aca="false">IF(COUNTA(B89:I89)=0,"",ROW()-4)</f>
        <v/>
      </c>
      <c r="B89" s="28"/>
      <c r="C89" s="29"/>
      <c r="D89" s="30"/>
      <c r="E89" s="29"/>
      <c r="F89" s="30"/>
      <c r="G89" s="31"/>
      <c r="H89" s="32"/>
      <c r="I89" s="32"/>
      <c r="J89" s="33" t="str">
        <f aca="false">IF(OR(H89="",I89=""),"",IF(UPPER(SUBSTITUTE(SUBSTITUTE(SUBSTITUTE(H89," ",""),",",""),";",""))=UPPER(SUBSTITUTE(SUBSTITUTE(SUBSTITUTE(I89," ",""),",",""),";","")),"Correct","Wrong"))</f>
        <v/>
      </c>
      <c r="K89" s="29"/>
      <c r="L89" s="29"/>
      <c r="M89" s="27" t="str">
        <f aca="false">IF(E89="","",IFERROR(INDEX(Lists!$B$5:$B$12,MATCH(E89,Lists!$A$5:$A$12,0)),""))</f>
        <v/>
      </c>
      <c r="N89" s="33" t="str">
        <f aca="false">IF(OR(L89="",M89=""),"",IF(L89&gt;M89,"Slow",IF(AND(J89="Wrong",L89&lt;0.5*M89),"Rushed?","OK")))</f>
        <v/>
      </c>
      <c r="O89" s="30"/>
      <c r="P89" s="30"/>
      <c r="Q89" s="34" t="str">
        <f aca="false">IF(OR(B89="",J89=""),"",IF(OR(J89="Wrong",K89="50-50",K89="Guess"),B89+Lists!$Y$5,""))</f>
        <v/>
      </c>
      <c r="R89" s="29"/>
      <c r="S89" s="34" t="str">
        <f aca="false">IF(Q89="","",B89+Lists!$Y$6)</f>
        <v/>
      </c>
      <c r="T89" s="29"/>
      <c r="U89" s="33" t="str">
        <f aca="true">IF(J89="","",IF(Q89="","—",IF(T89="Correct","Mastered",IF(OR(R89="Wrong",T89="Wrong"),"Keep reviewing",IF(AND(R89="",TODAY()&gt;=Q89),"Retry 1 DUE",IF(AND(R89="Correct",T89="",TODAY()&gt;=S89),"Retry 2 DUE",IF(R89="","Retry 1 scheduled","Retry 2 scheduled")))))))</f>
        <v/>
      </c>
    </row>
    <row r="90" customFormat="false" ht="15" hidden="false" customHeight="false" outlineLevel="0" collapsed="false">
      <c r="A90" s="27" t="str">
        <f aca="false">IF(COUNTA(B90:I90)=0,"",ROW()-4)</f>
        <v/>
      </c>
      <c r="B90" s="28"/>
      <c r="C90" s="29"/>
      <c r="D90" s="30"/>
      <c r="E90" s="29"/>
      <c r="F90" s="30"/>
      <c r="G90" s="31"/>
      <c r="H90" s="32"/>
      <c r="I90" s="32"/>
      <c r="J90" s="33" t="str">
        <f aca="false">IF(OR(H90="",I90=""),"",IF(UPPER(SUBSTITUTE(SUBSTITUTE(SUBSTITUTE(H90," ",""),",",""),";",""))=UPPER(SUBSTITUTE(SUBSTITUTE(SUBSTITUTE(I90," ",""),",",""),";","")),"Correct","Wrong"))</f>
        <v/>
      </c>
      <c r="K90" s="29"/>
      <c r="L90" s="29"/>
      <c r="M90" s="27" t="str">
        <f aca="false">IF(E90="","",IFERROR(INDEX(Lists!$B$5:$B$12,MATCH(E90,Lists!$A$5:$A$12,0)),""))</f>
        <v/>
      </c>
      <c r="N90" s="33" t="str">
        <f aca="false">IF(OR(L90="",M90=""),"",IF(L90&gt;M90,"Slow",IF(AND(J90="Wrong",L90&lt;0.5*M90),"Rushed?","OK")))</f>
        <v/>
      </c>
      <c r="O90" s="30"/>
      <c r="P90" s="30"/>
      <c r="Q90" s="34" t="str">
        <f aca="false">IF(OR(B90="",J90=""),"",IF(OR(J90="Wrong",K90="50-50",K90="Guess"),B90+Lists!$Y$5,""))</f>
        <v/>
      </c>
      <c r="R90" s="29"/>
      <c r="S90" s="34" t="str">
        <f aca="false">IF(Q90="","",B90+Lists!$Y$6)</f>
        <v/>
      </c>
      <c r="T90" s="29"/>
      <c r="U90" s="33" t="str">
        <f aca="true">IF(J90="","",IF(Q90="","—",IF(T90="Correct","Mastered",IF(OR(R90="Wrong",T90="Wrong"),"Keep reviewing",IF(AND(R90="",TODAY()&gt;=Q90),"Retry 1 DUE",IF(AND(R90="Correct",T90="",TODAY()&gt;=S90),"Retry 2 DUE",IF(R90="","Retry 1 scheduled","Retry 2 scheduled")))))))</f>
        <v/>
      </c>
    </row>
    <row r="91" customFormat="false" ht="15" hidden="false" customHeight="false" outlineLevel="0" collapsed="false">
      <c r="A91" s="27" t="str">
        <f aca="false">IF(COUNTA(B91:I91)=0,"",ROW()-4)</f>
        <v/>
      </c>
      <c r="B91" s="28"/>
      <c r="C91" s="29"/>
      <c r="D91" s="30"/>
      <c r="E91" s="29"/>
      <c r="F91" s="30"/>
      <c r="G91" s="31"/>
      <c r="H91" s="32"/>
      <c r="I91" s="32"/>
      <c r="J91" s="33" t="str">
        <f aca="false">IF(OR(H91="",I91=""),"",IF(UPPER(SUBSTITUTE(SUBSTITUTE(SUBSTITUTE(H91," ",""),",",""),";",""))=UPPER(SUBSTITUTE(SUBSTITUTE(SUBSTITUTE(I91," ",""),",",""),";","")),"Correct","Wrong"))</f>
        <v/>
      </c>
      <c r="K91" s="29"/>
      <c r="L91" s="29"/>
      <c r="M91" s="27" t="str">
        <f aca="false">IF(E91="","",IFERROR(INDEX(Lists!$B$5:$B$12,MATCH(E91,Lists!$A$5:$A$12,0)),""))</f>
        <v/>
      </c>
      <c r="N91" s="33" t="str">
        <f aca="false">IF(OR(L91="",M91=""),"",IF(L91&gt;M91,"Slow",IF(AND(J91="Wrong",L91&lt;0.5*M91),"Rushed?","OK")))</f>
        <v/>
      </c>
      <c r="O91" s="30"/>
      <c r="P91" s="30"/>
      <c r="Q91" s="34" t="str">
        <f aca="false">IF(OR(B91="",J91=""),"",IF(OR(J91="Wrong",K91="50-50",K91="Guess"),B91+Lists!$Y$5,""))</f>
        <v/>
      </c>
      <c r="R91" s="29"/>
      <c r="S91" s="34" t="str">
        <f aca="false">IF(Q91="","",B91+Lists!$Y$6)</f>
        <v/>
      </c>
      <c r="T91" s="29"/>
      <c r="U91" s="33" t="str">
        <f aca="true">IF(J91="","",IF(Q91="","—",IF(T91="Correct","Mastered",IF(OR(R91="Wrong",T91="Wrong"),"Keep reviewing",IF(AND(R91="",TODAY()&gt;=Q91),"Retry 1 DUE",IF(AND(R91="Correct",T91="",TODAY()&gt;=S91),"Retry 2 DUE",IF(R91="","Retry 1 scheduled","Retry 2 scheduled")))))))</f>
        <v/>
      </c>
    </row>
    <row r="92" customFormat="false" ht="15" hidden="false" customHeight="false" outlineLevel="0" collapsed="false">
      <c r="A92" s="27" t="str">
        <f aca="false">IF(COUNTA(B92:I92)=0,"",ROW()-4)</f>
        <v/>
      </c>
      <c r="B92" s="28"/>
      <c r="C92" s="29"/>
      <c r="D92" s="30"/>
      <c r="E92" s="29"/>
      <c r="F92" s="30"/>
      <c r="G92" s="31"/>
      <c r="H92" s="32"/>
      <c r="I92" s="32"/>
      <c r="J92" s="33" t="str">
        <f aca="false">IF(OR(H92="",I92=""),"",IF(UPPER(SUBSTITUTE(SUBSTITUTE(SUBSTITUTE(H92," ",""),",",""),";",""))=UPPER(SUBSTITUTE(SUBSTITUTE(SUBSTITUTE(I92," ",""),",",""),";","")),"Correct","Wrong"))</f>
        <v/>
      </c>
      <c r="K92" s="29"/>
      <c r="L92" s="29"/>
      <c r="M92" s="27" t="str">
        <f aca="false">IF(E92="","",IFERROR(INDEX(Lists!$B$5:$B$12,MATCH(E92,Lists!$A$5:$A$12,0)),""))</f>
        <v/>
      </c>
      <c r="N92" s="33" t="str">
        <f aca="false">IF(OR(L92="",M92=""),"",IF(L92&gt;M92,"Slow",IF(AND(J92="Wrong",L92&lt;0.5*M92),"Rushed?","OK")))</f>
        <v/>
      </c>
      <c r="O92" s="30"/>
      <c r="P92" s="30"/>
      <c r="Q92" s="34" t="str">
        <f aca="false">IF(OR(B92="",J92=""),"",IF(OR(J92="Wrong",K92="50-50",K92="Guess"),B92+Lists!$Y$5,""))</f>
        <v/>
      </c>
      <c r="R92" s="29"/>
      <c r="S92" s="34" t="str">
        <f aca="false">IF(Q92="","",B92+Lists!$Y$6)</f>
        <v/>
      </c>
      <c r="T92" s="29"/>
      <c r="U92" s="33" t="str">
        <f aca="true">IF(J92="","",IF(Q92="","—",IF(T92="Correct","Mastered",IF(OR(R92="Wrong",T92="Wrong"),"Keep reviewing",IF(AND(R92="",TODAY()&gt;=Q92),"Retry 1 DUE",IF(AND(R92="Correct",T92="",TODAY()&gt;=S92),"Retry 2 DUE",IF(R92="","Retry 1 scheduled","Retry 2 scheduled")))))))</f>
        <v/>
      </c>
    </row>
    <row r="93" customFormat="false" ht="15" hidden="false" customHeight="false" outlineLevel="0" collapsed="false">
      <c r="A93" s="27" t="str">
        <f aca="false">IF(COUNTA(B93:I93)=0,"",ROW()-4)</f>
        <v/>
      </c>
      <c r="B93" s="28"/>
      <c r="C93" s="29"/>
      <c r="D93" s="30"/>
      <c r="E93" s="29"/>
      <c r="F93" s="30"/>
      <c r="G93" s="31"/>
      <c r="H93" s="32"/>
      <c r="I93" s="32"/>
      <c r="J93" s="33" t="str">
        <f aca="false">IF(OR(H93="",I93=""),"",IF(UPPER(SUBSTITUTE(SUBSTITUTE(SUBSTITUTE(H93," ",""),",",""),";",""))=UPPER(SUBSTITUTE(SUBSTITUTE(SUBSTITUTE(I93," ",""),",",""),";","")),"Correct","Wrong"))</f>
        <v/>
      </c>
      <c r="K93" s="29"/>
      <c r="L93" s="29"/>
      <c r="M93" s="27" t="str">
        <f aca="false">IF(E93="","",IFERROR(INDEX(Lists!$B$5:$B$12,MATCH(E93,Lists!$A$5:$A$12,0)),""))</f>
        <v/>
      </c>
      <c r="N93" s="33" t="str">
        <f aca="false">IF(OR(L93="",M93=""),"",IF(L93&gt;M93,"Slow",IF(AND(J93="Wrong",L93&lt;0.5*M93),"Rushed?","OK")))</f>
        <v/>
      </c>
      <c r="O93" s="30"/>
      <c r="P93" s="30"/>
      <c r="Q93" s="34" t="str">
        <f aca="false">IF(OR(B93="",J93=""),"",IF(OR(J93="Wrong",K93="50-50",K93="Guess"),B93+Lists!$Y$5,""))</f>
        <v/>
      </c>
      <c r="R93" s="29"/>
      <c r="S93" s="34" t="str">
        <f aca="false">IF(Q93="","",B93+Lists!$Y$6)</f>
        <v/>
      </c>
      <c r="T93" s="29"/>
      <c r="U93" s="33" t="str">
        <f aca="true">IF(J93="","",IF(Q93="","—",IF(T93="Correct","Mastered",IF(OR(R93="Wrong",T93="Wrong"),"Keep reviewing",IF(AND(R93="",TODAY()&gt;=Q93),"Retry 1 DUE",IF(AND(R93="Correct",T93="",TODAY()&gt;=S93),"Retry 2 DUE",IF(R93="","Retry 1 scheduled","Retry 2 scheduled")))))))</f>
        <v/>
      </c>
    </row>
    <row r="94" customFormat="false" ht="15" hidden="false" customHeight="false" outlineLevel="0" collapsed="false">
      <c r="A94" s="27" t="str">
        <f aca="false">IF(COUNTA(B94:I94)=0,"",ROW()-4)</f>
        <v/>
      </c>
      <c r="B94" s="28"/>
      <c r="C94" s="29"/>
      <c r="D94" s="30"/>
      <c r="E94" s="29"/>
      <c r="F94" s="30"/>
      <c r="G94" s="31"/>
      <c r="H94" s="32"/>
      <c r="I94" s="32"/>
      <c r="J94" s="33" t="str">
        <f aca="false">IF(OR(H94="",I94=""),"",IF(UPPER(SUBSTITUTE(SUBSTITUTE(SUBSTITUTE(H94," ",""),",",""),";",""))=UPPER(SUBSTITUTE(SUBSTITUTE(SUBSTITUTE(I94," ",""),",",""),";","")),"Correct","Wrong"))</f>
        <v/>
      </c>
      <c r="K94" s="29"/>
      <c r="L94" s="29"/>
      <c r="M94" s="27" t="str">
        <f aca="false">IF(E94="","",IFERROR(INDEX(Lists!$B$5:$B$12,MATCH(E94,Lists!$A$5:$A$12,0)),""))</f>
        <v/>
      </c>
      <c r="N94" s="33" t="str">
        <f aca="false">IF(OR(L94="",M94=""),"",IF(L94&gt;M94,"Slow",IF(AND(J94="Wrong",L94&lt;0.5*M94),"Rushed?","OK")))</f>
        <v/>
      </c>
      <c r="O94" s="30"/>
      <c r="P94" s="30"/>
      <c r="Q94" s="34" t="str">
        <f aca="false">IF(OR(B94="",J94=""),"",IF(OR(J94="Wrong",K94="50-50",K94="Guess"),B94+Lists!$Y$5,""))</f>
        <v/>
      </c>
      <c r="R94" s="29"/>
      <c r="S94" s="34" t="str">
        <f aca="false">IF(Q94="","",B94+Lists!$Y$6)</f>
        <v/>
      </c>
      <c r="T94" s="29"/>
      <c r="U94" s="33" t="str">
        <f aca="true">IF(J94="","",IF(Q94="","—",IF(T94="Correct","Mastered",IF(OR(R94="Wrong",T94="Wrong"),"Keep reviewing",IF(AND(R94="",TODAY()&gt;=Q94),"Retry 1 DUE",IF(AND(R94="Correct",T94="",TODAY()&gt;=S94),"Retry 2 DUE",IF(R94="","Retry 1 scheduled","Retry 2 scheduled")))))))</f>
        <v/>
      </c>
    </row>
    <row r="95" customFormat="false" ht="15" hidden="false" customHeight="false" outlineLevel="0" collapsed="false">
      <c r="A95" s="27" t="str">
        <f aca="false">IF(COUNTA(B95:I95)=0,"",ROW()-4)</f>
        <v/>
      </c>
      <c r="B95" s="28"/>
      <c r="C95" s="29"/>
      <c r="D95" s="30"/>
      <c r="E95" s="29"/>
      <c r="F95" s="30"/>
      <c r="G95" s="31"/>
      <c r="H95" s="32"/>
      <c r="I95" s="32"/>
      <c r="J95" s="33" t="str">
        <f aca="false">IF(OR(H95="",I95=""),"",IF(UPPER(SUBSTITUTE(SUBSTITUTE(SUBSTITUTE(H95," ",""),",",""),";",""))=UPPER(SUBSTITUTE(SUBSTITUTE(SUBSTITUTE(I95," ",""),",",""),";","")),"Correct","Wrong"))</f>
        <v/>
      </c>
      <c r="K95" s="29"/>
      <c r="L95" s="29"/>
      <c r="M95" s="27" t="str">
        <f aca="false">IF(E95="","",IFERROR(INDEX(Lists!$B$5:$B$12,MATCH(E95,Lists!$A$5:$A$12,0)),""))</f>
        <v/>
      </c>
      <c r="N95" s="33" t="str">
        <f aca="false">IF(OR(L95="",M95=""),"",IF(L95&gt;M95,"Slow",IF(AND(J95="Wrong",L95&lt;0.5*M95),"Rushed?","OK")))</f>
        <v/>
      </c>
      <c r="O95" s="30"/>
      <c r="P95" s="30"/>
      <c r="Q95" s="34" t="str">
        <f aca="false">IF(OR(B95="",J95=""),"",IF(OR(J95="Wrong",K95="50-50",K95="Guess"),B95+Lists!$Y$5,""))</f>
        <v/>
      </c>
      <c r="R95" s="29"/>
      <c r="S95" s="34" t="str">
        <f aca="false">IF(Q95="","",B95+Lists!$Y$6)</f>
        <v/>
      </c>
      <c r="T95" s="29"/>
      <c r="U95" s="33" t="str">
        <f aca="true">IF(J95="","",IF(Q95="","—",IF(T95="Correct","Mastered",IF(OR(R95="Wrong",T95="Wrong"),"Keep reviewing",IF(AND(R95="",TODAY()&gt;=Q95),"Retry 1 DUE",IF(AND(R95="Correct",T95="",TODAY()&gt;=S95),"Retry 2 DUE",IF(R95="","Retry 1 scheduled","Retry 2 scheduled")))))))</f>
        <v/>
      </c>
    </row>
    <row r="96" customFormat="false" ht="15" hidden="false" customHeight="false" outlineLevel="0" collapsed="false">
      <c r="A96" s="27" t="str">
        <f aca="false">IF(COUNTA(B96:I96)=0,"",ROW()-4)</f>
        <v/>
      </c>
      <c r="B96" s="28"/>
      <c r="C96" s="29"/>
      <c r="D96" s="30"/>
      <c r="E96" s="29"/>
      <c r="F96" s="30"/>
      <c r="G96" s="31"/>
      <c r="H96" s="32"/>
      <c r="I96" s="32"/>
      <c r="J96" s="33" t="str">
        <f aca="false">IF(OR(H96="",I96=""),"",IF(UPPER(SUBSTITUTE(SUBSTITUTE(SUBSTITUTE(H96," ",""),",",""),";",""))=UPPER(SUBSTITUTE(SUBSTITUTE(SUBSTITUTE(I96," ",""),",",""),";","")),"Correct","Wrong"))</f>
        <v/>
      </c>
      <c r="K96" s="29"/>
      <c r="L96" s="29"/>
      <c r="M96" s="27" t="str">
        <f aca="false">IF(E96="","",IFERROR(INDEX(Lists!$B$5:$B$12,MATCH(E96,Lists!$A$5:$A$12,0)),""))</f>
        <v/>
      </c>
      <c r="N96" s="33" t="str">
        <f aca="false">IF(OR(L96="",M96=""),"",IF(L96&gt;M96,"Slow",IF(AND(J96="Wrong",L96&lt;0.5*M96),"Rushed?","OK")))</f>
        <v/>
      </c>
      <c r="O96" s="30"/>
      <c r="P96" s="30"/>
      <c r="Q96" s="34" t="str">
        <f aca="false">IF(OR(B96="",J96=""),"",IF(OR(J96="Wrong",K96="50-50",K96="Guess"),B96+Lists!$Y$5,""))</f>
        <v/>
      </c>
      <c r="R96" s="29"/>
      <c r="S96" s="34" t="str">
        <f aca="false">IF(Q96="","",B96+Lists!$Y$6)</f>
        <v/>
      </c>
      <c r="T96" s="29"/>
      <c r="U96" s="33" t="str">
        <f aca="true">IF(J96="","",IF(Q96="","—",IF(T96="Correct","Mastered",IF(OR(R96="Wrong",T96="Wrong"),"Keep reviewing",IF(AND(R96="",TODAY()&gt;=Q96),"Retry 1 DUE",IF(AND(R96="Correct",T96="",TODAY()&gt;=S96),"Retry 2 DUE",IF(R96="","Retry 1 scheduled","Retry 2 scheduled")))))))</f>
        <v/>
      </c>
    </row>
    <row r="97" customFormat="false" ht="15" hidden="false" customHeight="false" outlineLevel="0" collapsed="false">
      <c r="A97" s="27" t="str">
        <f aca="false">IF(COUNTA(B97:I97)=0,"",ROW()-4)</f>
        <v/>
      </c>
      <c r="B97" s="28"/>
      <c r="C97" s="29"/>
      <c r="D97" s="30"/>
      <c r="E97" s="29"/>
      <c r="F97" s="30"/>
      <c r="G97" s="31"/>
      <c r="H97" s="32"/>
      <c r="I97" s="32"/>
      <c r="J97" s="33" t="str">
        <f aca="false">IF(OR(H97="",I97=""),"",IF(UPPER(SUBSTITUTE(SUBSTITUTE(SUBSTITUTE(H97," ",""),",",""),";",""))=UPPER(SUBSTITUTE(SUBSTITUTE(SUBSTITUTE(I97," ",""),",",""),";","")),"Correct","Wrong"))</f>
        <v/>
      </c>
      <c r="K97" s="29"/>
      <c r="L97" s="29"/>
      <c r="M97" s="27" t="str">
        <f aca="false">IF(E97="","",IFERROR(INDEX(Lists!$B$5:$B$12,MATCH(E97,Lists!$A$5:$A$12,0)),""))</f>
        <v/>
      </c>
      <c r="N97" s="33" t="str">
        <f aca="false">IF(OR(L97="",M97=""),"",IF(L97&gt;M97,"Slow",IF(AND(J97="Wrong",L97&lt;0.5*M97),"Rushed?","OK")))</f>
        <v/>
      </c>
      <c r="O97" s="30"/>
      <c r="P97" s="30"/>
      <c r="Q97" s="34" t="str">
        <f aca="false">IF(OR(B97="",J97=""),"",IF(OR(J97="Wrong",K97="50-50",K97="Guess"),B97+Lists!$Y$5,""))</f>
        <v/>
      </c>
      <c r="R97" s="29"/>
      <c r="S97" s="34" t="str">
        <f aca="false">IF(Q97="","",B97+Lists!$Y$6)</f>
        <v/>
      </c>
      <c r="T97" s="29"/>
      <c r="U97" s="33" t="str">
        <f aca="true">IF(J97="","",IF(Q97="","—",IF(T97="Correct","Mastered",IF(OR(R97="Wrong",T97="Wrong"),"Keep reviewing",IF(AND(R97="",TODAY()&gt;=Q97),"Retry 1 DUE",IF(AND(R97="Correct",T97="",TODAY()&gt;=S97),"Retry 2 DUE",IF(R97="","Retry 1 scheduled","Retry 2 scheduled")))))))</f>
        <v/>
      </c>
    </row>
    <row r="98" customFormat="false" ht="15" hidden="false" customHeight="false" outlineLevel="0" collapsed="false">
      <c r="A98" s="27" t="str">
        <f aca="false">IF(COUNTA(B98:I98)=0,"",ROW()-4)</f>
        <v/>
      </c>
      <c r="B98" s="28"/>
      <c r="C98" s="29"/>
      <c r="D98" s="30"/>
      <c r="E98" s="29"/>
      <c r="F98" s="30"/>
      <c r="G98" s="31"/>
      <c r="H98" s="32"/>
      <c r="I98" s="32"/>
      <c r="J98" s="33" t="str">
        <f aca="false">IF(OR(H98="",I98=""),"",IF(UPPER(SUBSTITUTE(SUBSTITUTE(SUBSTITUTE(H98," ",""),",",""),";",""))=UPPER(SUBSTITUTE(SUBSTITUTE(SUBSTITUTE(I98," ",""),",",""),";","")),"Correct","Wrong"))</f>
        <v/>
      </c>
      <c r="K98" s="29"/>
      <c r="L98" s="29"/>
      <c r="M98" s="27" t="str">
        <f aca="false">IF(E98="","",IFERROR(INDEX(Lists!$B$5:$B$12,MATCH(E98,Lists!$A$5:$A$12,0)),""))</f>
        <v/>
      </c>
      <c r="N98" s="33" t="str">
        <f aca="false">IF(OR(L98="",M98=""),"",IF(L98&gt;M98,"Slow",IF(AND(J98="Wrong",L98&lt;0.5*M98),"Rushed?","OK")))</f>
        <v/>
      </c>
      <c r="O98" s="30"/>
      <c r="P98" s="30"/>
      <c r="Q98" s="34" t="str">
        <f aca="false">IF(OR(B98="",J98=""),"",IF(OR(J98="Wrong",K98="50-50",K98="Guess"),B98+Lists!$Y$5,""))</f>
        <v/>
      </c>
      <c r="R98" s="29"/>
      <c r="S98" s="34" t="str">
        <f aca="false">IF(Q98="","",B98+Lists!$Y$6)</f>
        <v/>
      </c>
      <c r="T98" s="29"/>
      <c r="U98" s="33" t="str">
        <f aca="true">IF(J98="","",IF(Q98="","—",IF(T98="Correct","Mastered",IF(OR(R98="Wrong",T98="Wrong"),"Keep reviewing",IF(AND(R98="",TODAY()&gt;=Q98),"Retry 1 DUE",IF(AND(R98="Correct",T98="",TODAY()&gt;=S98),"Retry 2 DUE",IF(R98="","Retry 1 scheduled","Retry 2 scheduled")))))))</f>
        <v/>
      </c>
    </row>
    <row r="99" customFormat="false" ht="15" hidden="false" customHeight="false" outlineLevel="0" collapsed="false">
      <c r="A99" s="27" t="str">
        <f aca="false">IF(COUNTA(B99:I99)=0,"",ROW()-4)</f>
        <v/>
      </c>
      <c r="B99" s="28"/>
      <c r="C99" s="29"/>
      <c r="D99" s="30"/>
      <c r="E99" s="29"/>
      <c r="F99" s="30"/>
      <c r="G99" s="31"/>
      <c r="H99" s="32"/>
      <c r="I99" s="32"/>
      <c r="J99" s="33" t="str">
        <f aca="false">IF(OR(H99="",I99=""),"",IF(UPPER(SUBSTITUTE(SUBSTITUTE(SUBSTITUTE(H99," ",""),",",""),";",""))=UPPER(SUBSTITUTE(SUBSTITUTE(SUBSTITUTE(I99," ",""),",",""),";","")),"Correct","Wrong"))</f>
        <v/>
      </c>
      <c r="K99" s="29"/>
      <c r="L99" s="29"/>
      <c r="M99" s="27" t="str">
        <f aca="false">IF(E99="","",IFERROR(INDEX(Lists!$B$5:$B$12,MATCH(E99,Lists!$A$5:$A$12,0)),""))</f>
        <v/>
      </c>
      <c r="N99" s="33" t="str">
        <f aca="false">IF(OR(L99="",M99=""),"",IF(L99&gt;M99,"Slow",IF(AND(J99="Wrong",L99&lt;0.5*M99),"Rushed?","OK")))</f>
        <v/>
      </c>
      <c r="O99" s="30"/>
      <c r="P99" s="30"/>
      <c r="Q99" s="34" t="str">
        <f aca="false">IF(OR(B99="",J99=""),"",IF(OR(J99="Wrong",K99="50-50",K99="Guess"),B99+Lists!$Y$5,""))</f>
        <v/>
      </c>
      <c r="R99" s="29"/>
      <c r="S99" s="34" t="str">
        <f aca="false">IF(Q99="","",B99+Lists!$Y$6)</f>
        <v/>
      </c>
      <c r="T99" s="29"/>
      <c r="U99" s="33" t="str">
        <f aca="true">IF(J99="","",IF(Q99="","—",IF(T99="Correct","Mastered",IF(OR(R99="Wrong",T99="Wrong"),"Keep reviewing",IF(AND(R99="",TODAY()&gt;=Q99),"Retry 1 DUE",IF(AND(R99="Correct",T99="",TODAY()&gt;=S99),"Retry 2 DUE",IF(R99="","Retry 1 scheduled","Retry 2 scheduled")))))))</f>
        <v/>
      </c>
    </row>
    <row r="100" customFormat="false" ht="15" hidden="false" customHeight="false" outlineLevel="0" collapsed="false">
      <c r="A100" s="27" t="str">
        <f aca="false">IF(COUNTA(B100:I100)=0,"",ROW()-4)</f>
        <v/>
      </c>
      <c r="B100" s="28"/>
      <c r="C100" s="29"/>
      <c r="D100" s="30"/>
      <c r="E100" s="29"/>
      <c r="F100" s="30"/>
      <c r="G100" s="31"/>
      <c r="H100" s="32"/>
      <c r="I100" s="32"/>
      <c r="J100" s="33" t="str">
        <f aca="false">IF(OR(H100="",I100=""),"",IF(UPPER(SUBSTITUTE(SUBSTITUTE(SUBSTITUTE(H100," ",""),",",""),";",""))=UPPER(SUBSTITUTE(SUBSTITUTE(SUBSTITUTE(I100," ",""),",",""),";","")),"Correct","Wrong"))</f>
        <v/>
      </c>
      <c r="K100" s="29"/>
      <c r="L100" s="29"/>
      <c r="M100" s="27" t="str">
        <f aca="false">IF(E100="","",IFERROR(INDEX(Lists!$B$5:$B$12,MATCH(E100,Lists!$A$5:$A$12,0)),""))</f>
        <v/>
      </c>
      <c r="N100" s="33" t="str">
        <f aca="false">IF(OR(L100="",M100=""),"",IF(L100&gt;M100,"Slow",IF(AND(J100="Wrong",L100&lt;0.5*M100),"Rushed?","OK")))</f>
        <v/>
      </c>
      <c r="O100" s="30"/>
      <c r="P100" s="30"/>
      <c r="Q100" s="34" t="str">
        <f aca="false">IF(OR(B100="",J100=""),"",IF(OR(J100="Wrong",K100="50-50",K100="Guess"),B100+Lists!$Y$5,""))</f>
        <v/>
      </c>
      <c r="R100" s="29"/>
      <c r="S100" s="34" t="str">
        <f aca="false">IF(Q100="","",B100+Lists!$Y$6)</f>
        <v/>
      </c>
      <c r="T100" s="29"/>
      <c r="U100" s="33" t="str">
        <f aca="true">IF(J100="","",IF(Q100="","—",IF(T100="Correct","Mastered",IF(OR(R100="Wrong",T100="Wrong"),"Keep reviewing",IF(AND(R100="",TODAY()&gt;=Q100),"Retry 1 DUE",IF(AND(R100="Correct",T100="",TODAY()&gt;=S100),"Retry 2 DUE",IF(R100="","Retry 1 scheduled","Retry 2 scheduled")))))))</f>
        <v/>
      </c>
    </row>
    <row r="101" customFormat="false" ht="15" hidden="false" customHeight="false" outlineLevel="0" collapsed="false">
      <c r="A101" s="27" t="str">
        <f aca="false">IF(COUNTA(B101:I101)=0,"",ROW()-4)</f>
        <v/>
      </c>
      <c r="B101" s="28"/>
      <c r="C101" s="29"/>
      <c r="D101" s="30"/>
      <c r="E101" s="29"/>
      <c r="F101" s="30"/>
      <c r="G101" s="31"/>
      <c r="H101" s="32"/>
      <c r="I101" s="32"/>
      <c r="J101" s="33" t="str">
        <f aca="false">IF(OR(H101="",I101=""),"",IF(UPPER(SUBSTITUTE(SUBSTITUTE(SUBSTITUTE(H101," ",""),",",""),";",""))=UPPER(SUBSTITUTE(SUBSTITUTE(SUBSTITUTE(I101," ",""),",",""),";","")),"Correct","Wrong"))</f>
        <v/>
      </c>
      <c r="K101" s="29"/>
      <c r="L101" s="29"/>
      <c r="M101" s="27" t="str">
        <f aca="false">IF(E101="","",IFERROR(INDEX(Lists!$B$5:$B$12,MATCH(E101,Lists!$A$5:$A$12,0)),""))</f>
        <v/>
      </c>
      <c r="N101" s="33" t="str">
        <f aca="false">IF(OR(L101="",M101=""),"",IF(L101&gt;M101,"Slow",IF(AND(J101="Wrong",L101&lt;0.5*M101),"Rushed?","OK")))</f>
        <v/>
      </c>
      <c r="O101" s="30"/>
      <c r="P101" s="30"/>
      <c r="Q101" s="34" t="str">
        <f aca="false">IF(OR(B101="",J101=""),"",IF(OR(J101="Wrong",K101="50-50",K101="Guess"),B101+Lists!$Y$5,""))</f>
        <v/>
      </c>
      <c r="R101" s="29"/>
      <c r="S101" s="34" t="str">
        <f aca="false">IF(Q101="","",B101+Lists!$Y$6)</f>
        <v/>
      </c>
      <c r="T101" s="29"/>
      <c r="U101" s="33" t="str">
        <f aca="true">IF(J101="","",IF(Q101="","—",IF(T101="Correct","Mastered",IF(OR(R101="Wrong",T101="Wrong"),"Keep reviewing",IF(AND(R101="",TODAY()&gt;=Q101),"Retry 1 DUE",IF(AND(R101="Correct",T101="",TODAY()&gt;=S101),"Retry 2 DUE",IF(R101="","Retry 1 scheduled","Retry 2 scheduled")))))))</f>
        <v/>
      </c>
    </row>
    <row r="102" customFormat="false" ht="15" hidden="false" customHeight="false" outlineLevel="0" collapsed="false">
      <c r="A102" s="27" t="str">
        <f aca="false">IF(COUNTA(B102:I102)=0,"",ROW()-4)</f>
        <v/>
      </c>
      <c r="B102" s="28"/>
      <c r="C102" s="29"/>
      <c r="D102" s="30"/>
      <c r="E102" s="29"/>
      <c r="F102" s="30"/>
      <c r="G102" s="31"/>
      <c r="H102" s="32"/>
      <c r="I102" s="32"/>
      <c r="J102" s="33" t="str">
        <f aca="false">IF(OR(H102="",I102=""),"",IF(UPPER(SUBSTITUTE(SUBSTITUTE(SUBSTITUTE(H102," ",""),",",""),";",""))=UPPER(SUBSTITUTE(SUBSTITUTE(SUBSTITUTE(I102," ",""),",",""),";","")),"Correct","Wrong"))</f>
        <v/>
      </c>
      <c r="K102" s="29"/>
      <c r="L102" s="29"/>
      <c r="M102" s="27" t="str">
        <f aca="false">IF(E102="","",IFERROR(INDEX(Lists!$B$5:$B$12,MATCH(E102,Lists!$A$5:$A$12,0)),""))</f>
        <v/>
      </c>
      <c r="N102" s="33" t="str">
        <f aca="false">IF(OR(L102="",M102=""),"",IF(L102&gt;M102,"Slow",IF(AND(J102="Wrong",L102&lt;0.5*M102),"Rushed?","OK")))</f>
        <v/>
      </c>
      <c r="O102" s="30"/>
      <c r="P102" s="30"/>
      <c r="Q102" s="34" t="str">
        <f aca="false">IF(OR(B102="",J102=""),"",IF(OR(J102="Wrong",K102="50-50",K102="Guess"),B102+Lists!$Y$5,""))</f>
        <v/>
      </c>
      <c r="R102" s="29"/>
      <c r="S102" s="34" t="str">
        <f aca="false">IF(Q102="","",B102+Lists!$Y$6)</f>
        <v/>
      </c>
      <c r="T102" s="29"/>
      <c r="U102" s="33" t="str">
        <f aca="true">IF(J102="","",IF(Q102="","—",IF(T102="Correct","Mastered",IF(OR(R102="Wrong",T102="Wrong"),"Keep reviewing",IF(AND(R102="",TODAY()&gt;=Q102),"Retry 1 DUE",IF(AND(R102="Correct",T102="",TODAY()&gt;=S102),"Retry 2 DUE",IF(R102="","Retry 1 scheduled","Retry 2 scheduled")))))))</f>
        <v/>
      </c>
    </row>
    <row r="103" customFormat="false" ht="15" hidden="false" customHeight="false" outlineLevel="0" collapsed="false">
      <c r="A103" s="27" t="str">
        <f aca="false">IF(COUNTA(B103:I103)=0,"",ROW()-4)</f>
        <v/>
      </c>
      <c r="B103" s="28"/>
      <c r="C103" s="29"/>
      <c r="D103" s="30"/>
      <c r="E103" s="29"/>
      <c r="F103" s="30"/>
      <c r="G103" s="31"/>
      <c r="H103" s="32"/>
      <c r="I103" s="32"/>
      <c r="J103" s="33" t="str">
        <f aca="false">IF(OR(H103="",I103=""),"",IF(UPPER(SUBSTITUTE(SUBSTITUTE(SUBSTITUTE(H103," ",""),",",""),";",""))=UPPER(SUBSTITUTE(SUBSTITUTE(SUBSTITUTE(I103," ",""),",",""),";","")),"Correct","Wrong"))</f>
        <v/>
      </c>
      <c r="K103" s="29"/>
      <c r="L103" s="29"/>
      <c r="M103" s="27" t="str">
        <f aca="false">IF(E103="","",IFERROR(INDEX(Lists!$B$5:$B$12,MATCH(E103,Lists!$A$5:$A$12,0)),""))</f>
        <v/>
      </c>
      <c r="N103" s="33" t="str">
        <f aca="false">IF(OR(L103="",M103=""),"",IF(L103&gt;M103,"Slow",IF(AND(J103="Wrong",L103&lt;0.5*M103),"Rushed?","OK")))</f>
        <v/>
      </c>
      <c r="O103" s="30"/>
      <c r="P103" s="30"/>
      <c r="Q103" s="34" t="str">
        <f aca="false">IF(OR(B103="",J103=""),"",IF(OR(J103="Wrong",K103="50-50",K103="Guess"),B103+Lists!$Y$5,""))</f>
        <v/>
      </c>
      <c r="R103" s="29"/>
      <c r="S103" s="34" t="str">
        <f aca="false">IF(Q103="","",B103+Lists!$Y$6)</f>
        <v/>
      </c>
      <c r="T103" s="29"/>
      <c r="U103" s="33" t="str">
        <f aca="true">IF(J103="","",IF(Q103="","—",IF(T103="Correct","Mastered",IF(OR(R103="Wrong",T103="Wrong"),"Keep reviewing",IF(AND(R103="",TODAY()&gt;=Q103),"Retry 1 DUE",IF(AND(R103="Correct",T103="",TODAY()&gt;=S103),"Retry 2 DUE",IF(R103="","Retry 1 scheduled","Retry 2 scheduled")))))))</f>
        <v/>
      </c>
    </row>
    <row r="104" customFormat="false" ht="15" hidden="false" customHeight="false" outlineLevel="0" collapsed="false">
      <c r="A104" s="27" t="str">
        <f aca="false">IF(COUNTA(B104:I104)=0,"",ROW()-4)</f>
        <v/>
      </c>
      <c r="B104" s="28"/>
      <c r="C104" s="29"/>
      <c r="D104" s="30"/>
      <c r="E104" s="29"/>
      <c r="F104" s="30"/>
      <c r="G104" s="31"/>
      <c r="H104" s="32"/>
      <c r="I104" s="32"/>
      <c r="J104" s="33" t="str">
        <f aca="false">IF(OR(H104="",I104=""),"",IF(UPPER(SUBSTITUTE(SUBSTITUTE(SUBSTITUTE(H104," ",""),",",""),";",""))=UPPER(SUBSTITUTE(SUBSTITUTE(SUBSTITUTE(I104," ",""),",",""),";","")),"Correct","Wrong"))</f>
        <v/>
      </c>
      <c r="K104" s="29"/>
      <c r="L104" s="29"/>
      <c r="M104" s="27" t="str">
        <f aca="false">IF(E104="","",IFERROR(INDEX(Lists!$B$5:$B$12,MATCH(E104,Lists!$A$5:$A$12,0)),""))</f>
        <v/>
      </c>
      <c r="N104" s="33" t="str">
        <f aca="false">IF(OR(L104="",M104=""),"",IF(L104&gt;M104,"Slow",IF(AND(J104="Wrong",L104&lt;0.5*M104),"Rushed?","OK")))</f>
        <v/>
      </c>
      <c r="O104" s="30"/>
      <c r="P104" s="30"/>
      <c r="Q104" s="34" t="str">
        <f aca="false">IF(OR(B104="",J104=""),"",IF(OR(J104="Wrong",K104="50-50",K104="Guess"),B104+Lists!$Y$5,""))</f>
        <v/>
      </c>
      <c r="R104" s="29"/>
      <c r="S104" s="34" t="str">
        <f aca="false">IF(Q104="","",B104+Lists!$Y$6)</f>
        <v/>
      </c>
      <c r="T104" s="29"/>
      <c r="U104" s="33" t="str">
        <f aca="true">IF(J104="","",IF(Q104="","—",IF(T104="Correct","Mastered",IF(OR(R104="Wrong",T104="Wrong"),"Keep reviewing",IF(AND(R104="",TODAY()&gt;=Q104),"Retry 1 DUE",IF(AND(R104="Correct",T104="",TODAY()&gt;=S104),"Retry 2 DUE",IF(R104="","Retry 1 scheduled","Retry 2 scheduled")))))))</f>
        <v/>
      </c>
    </row>
    <row r="105" customFormat="false" ht="15" hidden="false" customHeight="false" outlineLevel="0" collapsed="false">
      <c r="A105" s="27" t="str">
        <f aca="false">IF(COUNTA(B105:I105)=0,"",ROW()-4)</f>
        <v/>
      </c>
      <c r="B105" s="28"/>
      <c r="C105" s="29"/>
      <c r="D105" s="30"/>
      <c r="E105" s="29"/>
      <c r="F105" s="30"/>
      <c r="G105" s="31"/>
      <c r="H105" s="32"/>
      <c r="I105" s="32"/>
      <c r="J105" s="33" t="str">
        <f aca="false">IF(OR(H105="",I105=""),"",IF(UPPER(SUBSTITUTE(SUBSTITUTE(SUBSTITUTE(H105," ",""),",",""),";",""))=UPPER(SUBSTITUTE(SUBSTITUTE(SUBSTITUTE(I105," ",""),",",""),";","")),"Correct","Wrong"))</f>
        <v/>
      </c>
      <c r="K105" s="29"/>
      <c r="L105" s="29"/>
      <c r="M105" s="27" t="str">
        <f aca="false">IF(E105="","",IFERROR(INDEX(Lists!$B$5:$B$12,MATCH(E105,Lists!$A$5:$A$12,0)),""))</f>
        <v/>
      </c>
      <c r="N105" s="33" t="str">
        <f aca="false">IF(OR(L105="",M105=""),"",IF(L105&gt;M105,"Slow",IF(AND(J105="Wrong",L105&lt;0.5*M105),"Rushed?","OK")))</f>
        <v/>
      </c>
      <c r="O105" s="30"/>
      <c r="P105" s="30"/>
      <c r="Q105" s="34" t="str">
        <f aca="false">IF(OR(B105="",J105=""),"",IF(OR(J105="Wrong",K105="50-50",K105="Guess"),B105+Lists!$Y$5,""))</f>
        <v/>
      </c>
      <c r="R105" s="29"/>
      <c r="S105" s="34" t="str">
        <f aca="false">IF(Q105="","",B105+Lists!$Y$6)</f>
        <v/>
      </c>
      <c r="T105" s="29"/>
      <c r="U105" s="33" t="str">
        <f aca="true">IF(J105="","",IF(Q105="","—",IF(T105="Correct","Mastered",IF(OR(R105="Wrong",T105="Wrong"),"Keep reviewing",IF(AND(R105="",TODAY()&gt;=Q105),"Retry 1 DUE",IF(AND(R105="Correct",T105="",TODAY()&gt;=S105),"Retry 2 DUE",IF(R105="","Retry 1 scheduled","Retry 2 scheduled")))))))</f>
        <v/>
      </c>
    </row>
    <row r="106" customFormat="false" ht="15" hidden="false" customHeight="false" outlineLevel="0" collapsed="false">
      <c r="A106" s="27" t="str">
        <f aca="false">IF(COUNTA(B106:I106)=0,"",ROW()-4)</f>
        <v/>
      </c>
      <c r="B106" s="28"/>
      <c r="C106" s="29"/>
      <c r="D106" s="30"/>
      <c r="E106" s="29"/>
      <c r="F106" s="30"/>
      <c r="G106" s="31"/>
      <c r="H106" s="32"/>
      <c r="I106" s="32"/>
      <c r="J106" s="33" t="str">
        <f aca="false">IF(OR(H106="",I106=""),"",IF(UPPER(SUBSTITUTE(SUBSTITUTE(SUBSTITUTE(H106," ",""),",",""),";",""))=UPPER(SUBSTITUTE(SUBSTITUTE(SUBSTITUTE(I106," ",""),",",""),";","")),"Correct","Wrong"))</f>
        <v/>
      </c>
      <c r="K106" s="29"/>
      <c r="L106" s="29"/>
      <c r="M106" s="27" t="str">
        <f aca="false">IF(E106="","",IFERROR(INDEX(Lists!$B$5:$B$12,MATCH(E106,Lists!$A$5:$A$12,0)),""))</f>
        <v/>
      </c>
      <c r="N106" s="33" t="str">
        <f aca="false">IF(OR(L106="",M106=""),"",IF(L106&gt;M106,"Slow",IF(AND(J106="Wrong",L106&lt;0.5*M106),"Rushed?","OK")))</f>
        <v/>
      </c>
      <c r="O106" s="30"/>
      <c r="P106" s="30"/>
      <c r="Q106" s="34" t="str">
        <f aca="false">IF(OR(B106="",J106=""),"",IF(OR(J106="Wrong",K106="50-50",K106="Guess"),B106+Lists!$Y$5,""))</f>
        <v/>
      </c>
      <c r="R106" s="29"/>
      <c r="S106" s="34" t="str">
        <f aca="false">IF(Q106="","",B106+Lists!$Y$6)</f>
        <v/>
      </c>
      <c r="T106" s="29"/>
      <c r="U106" s="33" t="str">
        <f aca="true">IF(J106="","",IF(Q106="","—",IF(T106="Correct","Mastered",IF(OR(R106="Wrong",T106="Wrong"),"Keep reviewing",IF(AND(R106="",TODAY()&gt;=Q106),"Retry 1 DUE",IF(AND(R106="Correct",T106="",TODAY()&gt;=S106),"Retry 2 DUE",IF(R106="","Retry 1 scheduled","Retry 2 scheduled")))))))</f>
        <v/>
      </c>
    </row>
    <row r="107" customFormat="false" ht="15" hidden="false" customHeight="false" outlineLevel="0" collapsed="false">
      <c r="A107" s="27" t="str">
        <f aca="false">IF(COUNTA(B107:I107)=0,"",ROW()-4)</f>
        <v/>
      </c>
      <c r="B107" s="28"/>
      <c r="C107" s="29"/>
      <c r="D107" s="30"/>
      <c r="E107" s="29"/>
      <c r="F107" s="30"/>
      <c r="G107" s="31"/>
      <c r="H107" s="32"/>
      <c r="I107" s="32"/>
      <c r="J107" s="33" t="str">
        <f aca="false">IF(OR(H107="",I107=""),"",IF(UPPER(SUBSTITUTE(SUBSTITUTE(SUBSTITUTE(H107," ",""),",",""),";",""))=UPPER(SUBSTITUTE(SUBSTITUTE(SUBSTITUTE(I107," ",""),",",""),";","")),"Correct","Wrong"))</f>
        <v/>
      </c>
      <c r="K107" s="29"/>
      <c r="L107" s="29"/>
      <c r="M107" s="27" t="str">
        <f aca="false">IF(E107="","",IFERROR(INDEX(Lists!$B$5:$B$12,MATCH(E107,Lists!$A$5:$A$12,0)),""))</f>
        <v/>
      </c>
      <c r="N107" s="33" t="str">
        <f aca="false">IF(OR(L107="",M107=""),"",IF(L107&gt;M107,"Slow",IF(AND(J107="Wrong",L107&lt;0.5*M107),"Rushed?","OK")))</f>
        <v/>
      </c>
      <c r="O107" s="30"/>
      <c r="P107" s="30"/>
      <c r="Q107" s="34" t="str">
        <f aca="false">IF(OR(B107="",J107=""),"",IF(OR(J107="Wrong",K107="50-50",K107="Guess"),B107+Lists!$Y$5,""))</f>
        <v/>
      </c>
      <c r="R107" s="29"/>
      <c r="S107" s="34" t="str">
        <f aca="false">IF(Q107="","",B107+Lists!$Y$6)</f>
        <v/>
      </c>
      <c r="T107" s="29"/>
      <c r="U107" s="33" t="str">
        <f aca="true">IF(J107="","",IF(Q107="","—",IF(T107="Correct","Mastered",IF(OR(R107="Wrong",T107="Wrong"),"Keep reviewing",IF(AND(R107="",TODAY()&gt;=Q107),"Retry 1 DUE",IF(AND(R107="Correct",T107="",TODAY()&gt;=S107),"Retry 2 DUE",IF(R107="","Retry 1 scheduled","Retry 2 scheduled")))))))</f>
        <v/>
      </c>
    </row>
    <row r="108" customFormat="false" ht="15" hidden="false" customHeight="false" outlineLevel="0" collapsed="false">
      <c r="A108" s="27" t="str">
        <f aca="false">IF(COUNTA(B108:I108)=0,"",ROW()-4)</f>
        <v/>
      </c>
      <c r="B108" s="28"/>
      <c r="C108" s="29"/>
      <c r="D108" s="30"/>
      <c r="E108" s="29"/>
      <c r="F108" s="30"/>
      <c r="G108" s="31"/>
      <c r="H108" s="32"/>
      <c r="I108" s="32"/>
      <c r="J108" s="33" t="str">
        <f aca="false">IF(OR(H108="",I108=""),"",IF(UPPER(SUBSTITUTE(SUBSTITUTE(SUBSTITUTE(H108," ",""),",",""),";",""))=UPPER(SUBSTITUTE(SUBSTITUTE(SUBSTITUTE(I108," ",""),",",""),";","")),"Correct","Wrong"))</f>
        <v/>
      </c>
      <c r="K108" s="29"/>
      <c r="L108" s="29"/>
      <c r="M108" s="27" t="str">
        <f aca="false">IF(E108="","",IFERROR(INDEX(Lists!$B$5:$B$12,MATCH(E108,Lists!$A$5:$A$12,0)),""))</f>
        <v/>
      </c>
      <c r="N108" s="33" t="str">
        <f aca="false">IF(OR(L108="",M108=""),"",IF(L108&gt;M108,"Slow",IF(AND(J108="Wrong",L108&lt;0.5*M108),"Rushed?","OK")))</f>
        <v/>
      </c>
      <c r="O108" s="30"/>
      <c r="P108" s="30"/>
      <c r="Q108" s="34" t="str">
        <f aca="false">IF(OR(B108="",J108=""),"",IF(OR(J108="Wrong",K108="50-50",K108="Guess"),B108+Lists!$Y$5,""))</f>
        <v/>
      </c>
      <c r="R108" s="29"/>
      <c r="S108" s="34" t="str">
        <f aca="false">IF(Q108="","",B108+Lists!$Y$6)</f>
        <v/>
      </c>
      <c r="T108" s="29"/>
      <c r="U108" s="33" t="str">
        <f aca="true">IF(J108="","",IF(Q108="","—",IF(T108="Correct","Mastered",IF(OR(R108="Wrong",T108="Wrong"),"Keep reviewing",IF(AND(R108="",TODAY()&gt;=Q108),"Retry 1 DUE",IF(AND(R108="Correct",T108="",TODAY()&gt;=S108),"Retry 2 DUE",IF(R108="","Retry 1 scheduled","Retry 2 scheduled")))))))</f>
        <v/>
      </c>
    </row>
    <row r="109" customFormat="false" ht="15" hidden="false" customHeight="false" outlineLevel="0" collapsed="false">
      <c r="A109" s="27" t="str">
        <f aca="false">IF(COUNTA(B109:I109)=0,"",ROW()-4)</f>
        <v/>
      </c>
      <c r="B109" s="28"/>
      <c r="C109" s="29"/>
      <c r="D109" s="30"/>
      <c r="E109" s="29"/>
      <c r="F109" s="30"/>
      <c r="G109" s="31"/>
      <c r="H109" s="32"/>
      <c r="I109" s="32"/>
      <c r="J109" s="33" t="str">
        <f aca="false">IF(OR(H109="",I109=""),"",IF(UPPER(SUBSTITUTE(SUBSTITUTE(SUBSTITUTE(H109," ",""),",",""),";",""))=UPPER(SUBSTITUTE(SUBSTITUTE(SUBSTITUTE(I109," ",""),",",""),";","")),"Correct","Wrong"))</f>
        <v/>
      </c>
      <c r="K109" s="29"/>
      <c r="L109" s="29"/>
      <c r="M109" s="27" t="str">
        <f aca="false">IF(E109="","",IFERROR(INDEX(Lists!$B$5:$B$12,MATCH(E109,Lists!$A$5:$A$12,0)),""))</f>
        <v/>
      </c>
      <c r="N109" s="33" t="str">
        <f aca="false">IF(OR(L109="",M109=""),"",IF(L109&gt;M109,"Slow",IF(AND(J109="Wrong",L109&lt;0.5*M109),"Rushed?","OK")))</f>
        <v/>
      </c>
      <c r="O109" s="30"/>
      <c r="P109" s="30"/>
      <c r="Q109" s="34" t="str">
        <f aca="false">IF(OR(B109="",J109=""),"",IF(OR(J109="Wrong",K109="50-50",K109="Guess"),B109+Lists!$Y$5,""))</f>
        <v/>
      </c>
      <c r="R109" s="29"/>
      <c r="S109" s="34" t="str">
        <f aca="false">IF(Q109="","",B109+Lists!$Y$6)</f>
        <v/>
      </c>
      <c r="T109" s="29"/>
      <c r="U109" s="33" t="str">
        <f aca="true">IF(J109="","",IF(Q109="","—",IF(T109="Correct","Mastered",IF(OR(R109="Wrong",T109="Wrong"),"Keep reviewing",IF(AND(R109="",TODAY()&gt;=Q109),"Retry 1 DUE",IF(AND(R109="Correct",T109="",TODAY()&gt;=S109),"Retry 2 DUE",IF(R109="","Retry 1 scheduled","Retry 2 scheduled")))))))</f>
        <v/>
      </c>
    </row>
    <row r="110" customFormat="false" ht="15" hidden="false" customHeight="false" outlineLevel="0" collapsed="false">
      <c r="A110" s="27" t="str">
        <f aca="false">IF(COUNTA(B110:I110)=0,"",ROW()-4)</f>
        <v/>
      </c>
      <c r="B110" s="28"/>
      <c r="C110" s="29"/>
      <c r="D110" s="30"/>
      <c r="E110" s="29"/>
      <c r="F110" s="30"/>
      <c r="G110" s="31"/>
      <c r="H110" s="32"/>
      <c r="I110" s="32"/>
      <c r="J110" s="33" t="str">
        <f aca="false">IF(OR(H110="",I110=""),"",IF(UPPER(SUBSTITUTE(SUBSTITUTE(SUBSTITUTE(H110," ",""),",",""),";",""))=UPPER(SUBSTITUTE(SUBSTITUTE(SUBSTITUTE(I110," ",""),",",""),";","")),"Correct","Wrong"))</f>
        <v/>
      </c>
      <c r="K110" s="29"/>
      <c r="L110" s="29"/>
      <c r="M110" s="27" t="str">
        <f aca="false">IF(E110="","",IFERROR(INDEX(Lists!$B$5:$B$12,MATCH(E110,Lists!$A$5:$A$12,0)),""))</f>
        <v/>
      </c>
      <c r="N110" s="33" t="str">
        <f aca="false">IF(OR(L110="",M110=""),"",IF(L110&gt;M110,"Slow",IF(AND(J110="Wrong",L110&lt;0.5*M110),"Rushed?","OK")))</f>
        <v/>
      </c>
      <c r="O110" s="30"/>
      <c r="P110" s="30"/>
      <c r="Q110" s="34" t="str">
        <f aca="false">IF(OR(B110="",J110=""),"",IF(OR(J110="Wrong",K110="50-50",K110="Guess"),B110+Lists!$Y$5,""))</f>
        <v/>
      </c>
      <c r="R110" s="29"/>
      <c r="S110" s="34" t="str">
        <f aca="false">IF(Q110="","",B110+Lists!$Y$6)</f>
        <v/>
      </c>
      <c r="T110" s="29"/>
      <c r="U110" s="33" t="str">
        <f aca="true">IF(J110="","",IF(Q110="","—",IF(T110="Correct","Mastered",IF(OR(R110="Wrong",T110="Wrong"),"Keep reviewing",IF(AND(R110="",TODAY()&gt;=Q110),"Retry 1 DUE",IF(AND(R110="Correct",T110="",TODAY()&gt;=S110),"Retry 2 DUE",IF(R110="","Retry 1 scheduled","Retry 2 scheduled")))))))</f>
        <v/>
      </c>
    </row>
    <row r="111" customFormat="false" ht="15" hidden="false" customHeight="false" outlineLevel="0" collapsed="false">
      <c r="A111" s="27" t="str">
        <f aca="false">IF(COUNTA(B111:I111)=0,"",ROW()-4)</f>
        <v/>
      </c>
      <c r="B111" s="28"/>
      <c r="C111" s="29"/>
      <c r="D111" s="30"/>
      <c r="E111" s="29"/>
      <c r="F111" s="30"/>
      <c r="G111" s="31"/>
      <c r="H111" s="32"/>
      <c r="I111" s="32"/>
      <c r="J111" s="33" t="str">
        <f aca="false">IF(OR(H111="",I111=""),"",IF(UPPER(SUBSTITUTE(SUBSTITUTE(SUBSTITUTE(H111," ",""),",",""),";",""))=UPPER(SUBSTITUTE(SUBSTITUTE(SUBSTITUTE(I111," ",""),",",""),";","")),"Correct","Wrong"))</f>
        <v/>
      </c>
      <c r="K111" s="29"/>
      <c r="L111" s="29"/>
      <c r="M111" s="27" t="str">
        <f aca="false">IF(E111="","",IFERROR(INDEX(Lists!$B$5:$B$12,MATCH(E111,Lists!$A$5:$A$12,0)),""))</f>
        <v/>
      </c>
      <c r="N111" s="33" t="str">
        <f aca="false">IF(OR(L111="",M111=""),"",IF(L111&gt;M111,"Slow",IF(AND(J111="Wrong",L111&lt;0.5*M111),"Rushed?","OK")))</f>
        <v/>
      </c>
      <c r="O111" s="30"/>
      <c r="P111" s="30"/>
      <c r="Q111" s="34" t="str">
        <f aca="false">IF(OR(B111="",J111=""),"",IF(OR(J111="Wrong",K111="50-50",K111="Guess"),B111+Lists!$Y$5,""))</f>
        <v/>
      </c>
      <c r="R111" s="29"/>
      <c r="S111" s="34" t="str">
        <f aca="false">IF(Q111="","",B111+Lists!$Y$6)</f>
        <v/>
      </c>
      <c r="T111" s="29"/>
      <c r="U111" s="33" t="str">
        <f aca="true">IF(J111="","",IF(Q111="","—",IF(T111="Correct","Mastered",IF(OR(R111="Wrong",T111="Wrong"),"Keep reviewing",IF(AND(R111="",TODAY()&gt;=Q111),"Retry 1 DUE",IF(AND(R111="Correct",T111="",TODAY()&gt;=S111),"Retry 2 DUE",IF(R111="","Retry 1 scheduled","Retry 2 scheduled")))))))</f>
        <v/>
      </c>
    </row>
    <row r="112" customFormat="false" ht="15" hidden="false" customHeight="false" outlineLevel="0" collapsed="false">
      <c r="A112" s="27" t="str">
        <f aca="false">IF(COUNTA(B112:I112)=0,"",ROW()-4)</f>
        <v/>
      </c>
      <c r="B112" s="28"/>
      <c r="C112" s="29"/>
      <c r="D112" s="30"/>
      <c r="E112" s="29"/>
      <c r="F112" s="30"/>
      <c r="G112" s="31"/>
      <c r="H112" s="32"/>
      <c r="I112" s="32"/>
      <c r="J112" s="33" t="str">
        <f aca="false">IF(OR(H112="",I112=""),"",IF(UPPER(SUBSTITUTE(SUBSTITUTE(SUBSTITUTE(H112," ",""),",",""),";",""))=UPPER(SUBSTITUTE(SUBSTITUTE(SUBSTITUTE(I112," ",""),",",""),";","")),"Correct","Wrong"))</f>
        <v/>
      </c>
      <c r="K112" s="29"/>
      <c r="L112" s="29"/>
      <c r="M112" s="27" t="str">
        <f aca="false">IF(E112="","",IFERROR(INDEX(Lists!$B$5:$B$12,MATCH(E112,Lists!$A$5:$A$12,0)),""))</f>
        <v/>
      </c>
      <c r="N112" s="33" t="str">
        <f aca="false">IF(OR(L112="",M112=""),"",IF(L112&gt;M112,"Slow",IF(AND(J112="Wrong",L112&lt;0.5*M112),"Rushed?","OK")))</f>
        <v/>
      </c>
      <c r="O112" s="30"/>
      <c r="P112" s="30"/>
      <c r="Q112" s="34" t="str">
        <f aca="false">IF(OR(B112="",J112=""),"",IF(OR(J112="Wrong",K112="50-50",K112="Guess"),B112+Lists!$Y$5,""))</f>
        <v/>
      </c>
      <c r="R112" s="29"/>
      <c r="S112" s="34" t="str">
        <f aca="false">IF(Q112="","",B112+Lists!$Y$6)</f>
        <v/>
      </c>
      <c r="T112" s="29"/>
      <c r="U112" s="33" t="str">
        <f aca="true">IF(J112="","",IF(Q112="","—",IF(T112="Correct","Mastered",IF(OR(R112="Wrong",T112="Wrong"),"Keep reviewing",IF(AND(R112="",TODAY()&gt;=Q112),"Retry 1 DUE",IF(AND(R112="Correct",T112="",TODAY()&gt;=S112),"Retry 2 DUE",IF(R112="","Retry 1 scheduled","Retry 2 scheduled")))))))</f>
        <v/>
      </c>
    </row>
    <row r="113" customFormat="false" ht="15" hidden="false" customHeight="false" outlineLevel="0" collapsed="false">
      <c r="A113" s="27" t="str">
        <f aca="false">IF(COUNTA(B113:I113)=0,"",ROW()-4)</f>
        <v/>
      </c>
      <c r="B113" s="28"/>
      <c r="C113" s="29"/>
      <c r="D113" s="30"/>
      <c r="E113" s="29"/>
      <c r="F113" s="30"/>
      <c r="G113" s="31"/>
      <c r="H113" s="32"/>
      <c r="I113" s="32"/>
      <c r="J113" s="33" t="str">
        <f aca="false">IF(OR(H113="",I113=""),"",IF(UPPER(SUBSTITUTE(SUBSTITUTE(SUBSTITUTE(H113," ",""),",",""),";",""))=UPPER(SUBSTITUTE(SUBSTITUTE(SUBSTITUTE(I113," ",""),",",""),";","")),"Correct","Wrong"))</f>
        <v/>
      </c>
      <c r="K113" s="29"/>
      <c r="L113" s="29"/>
      <c r="M113" s="27" t="str">
        <f aca="false">IF(E113="","",IFERROR(INDEX(Lists!$B$5:$B$12,MATCH(E113,Lists!$A$5:$A$12,0)),""))</f>
        <v/>
      </c>
      <c r="N113" s="33" t="str">
        <f aca="false">IF(OR(L113="",M113=""),"",IF(L113&gt;M113,"Slow",IF(AND(J113="Wrong",L113&lt;0.5*M113),"Rushed?","OK")))</f>
        <v/>
      </c>
      <c r="O113" s="30"/>
      <c r="P113" s="30"/>
      <c r="Q113" s="34" t="str">
        <f aca="false">IF(OR(B113="",J113=""),"",IF(OR(J113="Wrong",K113="50-50",K113="Guess"),B113+Lists!$Y$5,""))</f>
        <v/>
      </c>
      <c r="R113" s="29"/>
      <c r="S113" s="34" t="str">
        <f aca="false">IF(Q113="","",B113+Lists!$Y$6)</f>
        <v/>
      </c>
      <c r="T113" s="29"/>
      <c r="U113" s="33" t="str">
        <f aca="true">IF(J113="","",IF(Q113="","—",IF(T113="Correct","Mastered",IF(OR(R113="Wrong",T113="Wrong"),"Keep reviewing",IF(AND(R113="",TODAY()&gt;=Q113),"Retry 1 DUE",IF(AND(R113="Correct",T113="",TODAY()&gt;=S113),"Retry 2 DUE",IF(R113="","Retry 1 scheduled","Retry 2 scheduled")))))))</f>
        <v/>
      </c>
    </row>
    <row r="114" customFormat="false" ht="15" hidden="false" customHeight="false" outlineLevel="0" collapsed="false">
      <c r="A114" s="27" t="str">
        <f aca="false">IF(COUNTA(B114:I114)=0,"",ROW()-4)</f>
        <v/>
      </c>
      <c r="B114" s="28"/>
      <c r="C114" s="29"/>
      <c r="D114" s="30"/>
      <c r="E114" s="29"/>
      <c r="F114" s="30"/>
      <c r="G114" s="31"/>
      <c r="H114" s="32"/>
      <c r="I114" s="32"/>
      <c r="J114" s="33" t="str">
        <f aca="false">IF(OR(H114="",I114=""),"",IF(UPPER(SUBSTITUTE(SUBSTITUTE(SUBSTITUTE(H114," ",""),",",""),";",""))=UPPER(SUBSTITUTE(SUBSTITUTE(SUBSTITUTE(I114," ",""),",",""),";","")),"Correct","Wrong"))</f>
        <v/>
      </c>
      <c r="K114" s="29"/>
      <c r="L114" s="29"/>
      <c r="M114" s="27" t="str">
        <f aca="false">IF(E114="","",IFERROR(INDEX(Lists!$B$5:$B$12,MATCH(E114,Lists!$A$5:$A$12,0)),""))</f>
        <v/>
      </c>
      <c r="N114" s="33" t="str">
        <f aca="false">IF(OR(L114="",M114=""),"",IF(L114&gt;M114,"Slow",IF(AND(J114="Wrong",L114&lt;0.5*M114),"Rushed?","OK")))</f>
        <v/>
      </c>
      <c r="O114" s="30"/>
      <c r="P114" s="30"/>
      <c r="Q114" s="34" t="str">
        <f aca="false">IF(OR(B114="",J114=""),"",IF(OR(J114="Wrong",K114="50-50",K114="Guess"),B114+Lists!$Y$5,""))</f>
        <v/>
      </c>
      <c r="R114" s="29"/>
      <c r="S114" s="34" t="str">
        <f aca="false">IF(Q114="","",B114+Lists!$Y$6)</f>
        <v/>
      </c>
      <c r="T114" s="29"/>
      <c r="U114" s="33" t="str">
        <f aca="true">IF(J114="","",IF(Q114="","—",IF(T114="Correct","Mastered",IF(OR(R114="Wrong",T114="Wrong"),"Keep reviewing",IF(AND(R114="",TODAY()&gt;=Q114),"Retry 1 DUE",IF(AND(R114="Correct",T114="",TODAY()&gt;=S114),"Retry 2 DUE",IF(R114="","Retry 1 scheduled","Retry 2 scheduled")))))))</f>
        <v/>
      </c>
    </row>
    <row r="115" customFormat="false" ht="15" hidden="false" customHeight="false" outlineLevel="0" collapsed="false">
      <c r="A115" s="27" t="str">
        <f aca="false">IF(COUNTA(B115:I115)=0,"",ROW()-4)</f>
        <v/>
      </c>
      <c r="B115" s="28"/>
      <c r="C115" s="29"/>
      <c r="D115" s="30"/>
      <c r="E115" s="29"/>
      <c r="F115" s="30"/>
      <c r="G115" s="31"/>
      <c r="H115" s="32"/>
      <c r="I115" s="32"/>
      <c r="J115" s="33" t="str">
        <f aca="false">IF(OR(H115="",I115=""),"",IF(UPPER(SUBSTITUTE(SUBSTITUTE(SUBSTITUTE(H115," ",""),",",""),";",""))=UPPER(SUBSTITUTE(SUBSTITUTE(SUBSTITUTE(I115," ",""),",",""),";","")),"Correct","Wrong"))</f>
        <v/>
      </c>
      <c r="K115" s="29"/>
      <c r="L115" s="29"/>
      <c r="M115" s="27" t="str">
        <f aca="false">IF(E115="","",IFERROR(INDEX(Lists!$B$5:$B$12,MATCH(E115,Lists!$A$5:$A$12,0)),""))</f>
        <v/>
      </c>
      <c r="N115" s="33" t="str">
        <f aca="false">IF(OR(L115="",M115=""),"",IF(L115&gt;M115,"Slow",IF(AND(J115="Wrong",L115&lt;0.5*M115),"Rushed?","OK")))</f>
        <v/>
      </c>
      <c r="O115" s="30"/>
      <c r="P115" s="30"/>
      <c r="Q115" s="34" t="str">
        <f aca="false">IF(OR(B115="",J115=""),"",IF(OR(J115="Wrong",K115="50-50",K115="Guess"),B115+Lists!$Y$5,""))</f>
        <v/>
      </c>
      <c r="R115" s="29"/>
      <c r="S115" s="34" t="str">
        <f aca="false">IF(Q115="","",B115+Lists!$Y$6)</f>
        <v/>
      </c>
      <c r="T115" s="29"/>
      <c r="U115" s="33" t="str">
        <f aca="true">IF(J115="","",IF(Q115="","—",IF(T115="Correct","Mastered",IF(OR(R115="Wrong",T115="Wrong"),"Keep reviewing",IF(AND(R115="",TODAY()&gt;=Q115),"Retry 1 DUE",IF(AND(R115="Correct",T115="",TODAY()&gt;=S115),"Retry 2 DUE",IF(R115="","Retry 1 scheduled","Retry 2 scheduled")))))))</f>
        <v/>
      </c>
    </row>
    <row r="116" customFormat="false" ht="15" hidden="false" customHeight="false" outlineLevel="0" collapsed="false">
      <c r="A116" s="27" t="str">
        <f aca="false">IF(COUNTA(B116:I116)=0,"",ROW()-4)</f>
        <v/>
      </c>
      <c r="B116" s="28"/>
      <c r="C116" s="29"/>
      <c r="D116" s="30"/>
      <c r="E116" s="29"/>
      <c r="F116" s="30"/>
      <c r="G116" s="31"/>
      <c r="H116" s="32"/>
      <c r="I116" s="32"/>
      <c r="J116" s="33" t="str">
        <f aca="false">IF(OR(H116="",I116=""),"",IF(UPPER(SUBSTITUTE(SUBSTITUTE(SUBSTITUTE(H116," ",""),",",""),";",""))=UPPER(SUBSTITUTE(SUBSTITUTE(SUBSTITUTE(I116," ",""),",",""),";","")),"Correct","Wrong"))</f>
        <v/>
      </c>
      <c r="K116" s="29"/>
      <c r="L116" s="29"/>
      <c r="M116" s="27" t="str">
        <f aca="false">IF(E116="","",IFERROR(INDEX(Lists!$B$5:$B$12,MATCH(E116,Lists!$A$5:$A$12,0)),""))</f>
        <v/>
      </c>
      <c r="N116" s="33" t="str">
        <f aca="false">IF(OR(L116="",M116=""),"",IF(L116&gt;M116,"Slow",IF(AND(J116="Wrong",L116&lt;0.5*M116),"Rushed?","OK")))</f>
        <v/>
      </c>
      <c r="O116" s="30"/>
      <c r="P116" s="30"/>
      <c r="Q116" s="34" t="str">
        <f aca="false">IF(OR(B116="",J116=""),"",IF(OR(J116="Wrong",K116="50-50",K116="Guess"),B116+Lists!$Y$5,""))</f>
        <v/>
      </c>
      <c r="R116" s="29"/>
      <c r="S116" s="34" t="str">
        <f aca="false">IF(Q116="","",B116+Lists!$Y$6)</f>
        <v/>
      </c>
      <c r="T116" s="29"/>
      <c r="U116" s="33" t="str">
        <f aca="true">IF(J116="","",IF(Q116="","—",IF(T116="Correct","Mastered",IF(OR(R116="Wrong",T116="Wrong"),"Keep reviewing",IF(AND(R116="",TODAY()&gt;=Q116),"Retry 1 DUE",IF(AND(R116="Correct",T116="",TODAY()&gt;=S116),"Retry 2 DUE",IF(R116="","Retry 1 scheduled","Retry 2 scheduled")))))))</f>
        <v/>
      </c>
    </row>
    <row r="117" customFormat="false" ht="15" hidden="false" customHeight="false" outlineLevel="0" collapsed="false">
      <c r="A117" s="27" t="str">
        <f aca="false">IF(COUNTA(B117:I117)=0,"",ROW()-4)</f>
        <v/>
      </c>
      <c r="B117" s="28"/>
      <c r="C117" s="29"/>
      <c r="D117" s="30"/>
      <c r="E117" s="29"/>
      <c r="F117" s="30"/>
      <c r="G117" s="31"/>
      <c r="H117" s="32"/>
      <c r="I117" s="32"/>
      <c r="J117" s="33" t="str">
        <f aca="false">IF(OR(H117="",I117=""),"",IF(UPPER(SUBSTITUTE(SUBSTITUTE(SUBSTITUTE(H117," ",""),",",""),";",""))=UPPER(SUBSTITUTE(SUBSTITUTE(SUBSTITUTE(I117," ",""),",",""),";","")),"Correct","Wrong"))</f>
        <v/>
      </c>
      <c r="K117" s="29"/>
      <c r="L117" s="29"/>
      <c r="M117" s="27" t="str">
        <f aca="false">IF(E117="","",IFERROR(INDEX(Lists!$B$5:$B$12,MATCH(E117,Lists!$A$5:$A$12,0)),""))</f>
        <v/>
      </c>
      <c r="N117" s="33" t="str">
        <f aca="false">IF(OR(L117="",M117=""),"",IF(L117&gt;M117,"Slow",IF(AND(J117="Wrong",L117&lt;0.5*M117),"Rushed?","OK")))</f>
        <v/>
      </c>
      <c r="O117" s="30"/>
      <c r="P117" s="30"/>
      <c r="Q117" s="34" t="str">
        <f aca="false">IF(OR(B117="",J117=""),"",IF(OR(J117="Wrong",K117="50-50",K117="Guess"),B117+Lists!$Y$5,""))</f>
        <v/>
      </c>
      <c r="R117" s="29"/>
      <c r="S117" s="34" t="str">
        <f aca="false">IF(Q117="","",B117+Lists!$Y$6)</f>
        <v/>
      </c>
      <c r="T117" s="29"/>
      <c r="U117" s="33" t="str">
        <f aca="true">IF(J117="","",IF(Q117="","—",IF(T117="Correct","Mastered",IF(OR(R117="Wrong",T117="Wrong"),"Keep reviewing",IF(AND(R117="",TODAY()&gt;=Q117),"Retry 1 DUE",IF(AND(R117="Correct",T117="",TODAY()&gt;=S117),"Retry 2 DUE",IF(R117="","Retry 1 scheduled","Retry 2 scheduled")))))))</f>
        <v/>
      </c>
    </row>
    <row r="118" customFormat="false" ht="15" hidden="false" customHeight="false" outlineLevel="0" collapsed="false">
      <c r="A118" s="27" t="str">
        <f aca="false">IF(COUNTA(B118:I118)=0,"",ROW()-4)</f>
        <v/>
      </c>
      <c r="B118" s="28"/>
      <c r="C118" s="29"/>
      <c r="D118" s="30"/>
      <c r="E118" s="29"/>
      <c r="F118" s="30"/>
      <c r="G118" s="31"/>
      <c r="H118" s="32"/>
      <c r="I118" s="32"/>
      <c r="J118" s="33" t="str">
        <f aca="false">IF(OR(H118="",I118=""),"",IF(UPPER(SUBSTITUTE(SUBSTITUTE(SUBSTITUTE(H118," ",""),",",""),";",""))=UPPER(SUBSTITUTE(SUBSTITUTE(SUBSTITUTE(I118," ",""),",",""),";","")),"Correct","Wrong"))</f>
        <v/>
      </c>
      <c r="K118" s="29"/>
      <c r="L118" s="29"/>
      <c r="M118" s="27" t="str">
        <f aca="false">IF(E118="","",IFERROR(INDEX(Lists!$B$5:$B$12,MATCH(E118,Lists!$A$5:$A$12,0)),""))</f>
        <v/>
      </c>
      <c r="N118" s="33" t="str">
        <f aca="false">IF(OR(L118="",M118=""),"",IF(L118&gt;M118,"Slow",IF(AND(J118="Wrong",L118&lt;0.5*M118),"Rushed?","OK")))</f>
        <v/>
      </c>
      <c r="O118" s="30"/>
      <c r="P118" s="30"/>
      <c r="Q118" s="34" t="str">
        <f aca="false">IF(OR(B118="",J118=""),"",IF(OR(J118="Wrong",K118="50-50",K118="Guess"),B118+Lists!$Y$5,""))</f>
        <v/>
      </c>
      <c r="R118" s="29"/>
      <c r="S118" s="34" t="str">
        <f aca="false">IF(Q118="","",B118+Lists!$Y$6)</f>
        <v/>
      </c>
      <c r="T118" s="29"/>
      <c r="U118" s="33" t="str">
        <f aca="true">IF(J118="","",IF(Q118="","—",IF(T118="Correct","Mastered",IF(OR(R118="Wrong",T118="Wrong"),"Keep reviewing",IF(AND(R118="",TODAY()&gt;=Q118),"Retry 1 DUE",IF(AND(R118="Correct",T118="",TODAY()&gt;=S118),"Retry 2 DUE",IF(R118="","Retry 1 scheduled","Retry 2 scheduled")))))))</f>
        <v/>
      </c>
    </row>
    <row r="119" customFormat="false" ht="15" hidden="false" customHeight="false" outlineLevel="0" collapsed="false">
      <c r="A119" s="27" t="str">
        <f aca="false">IF(COUNTA(B119:I119)=0,"",ROW()-4)</f>
        <v/>
      </c>
      <c r="B119" s="28"/>
      <c r="C119" s="29"/>
      <c r="D119" s="30"/>
      <c r="E119" s="29"/>
      <c r="F119" s="30"/>
      <c r="G119" s="31"/>
      <c r="H119" s="32"/>
      <c r="I119" s="32"/>
      <c r="J119" s="33" t="str">
        <f aca="false">IF(OR(H119="",I119=""),"",IF(UPPER(SUBSTITUTE(SUBSTITUTE(SUBSTITUTE(H119," ",""),",",""),";",""))=UPPER(SUBSTITUTE(SUBSTITUTE(SUBSTITUTE(I119," ",""),",",""),";","")),"Correct","Wrong"))</f>
        <v/>
      </c>
      <c r="K119" s="29"/>
      <c r="L119" s="29"/>
      <c r="M119" s="27" t="str">
        <f aca="false">IF(E119="","",IFERROR(INDEX(Lists!$B$5:$B$12,MATCH(E119,Lists!$A$5:$A$12,0)),""))</f>
        <v/>
      </c>
      <c r="N119" s="33" t="str">
        <f aca="false">IF(OR(L119="",M119=""),"",IF(L119&gt;M119,"Slow",IF(AND(J119="Wrong",L119&lt;0.5*M119),"Rushed?","OK")))</f>
        <v/>
      </c>
      <c r="O119" s="30"/>
      <c r="P119" s="30"/>
      <c r="Q119" s="34" t="str">
        <f aca="false">IF(OR(B119="",J119=""),"",IF(OR(J119="Wrong",K119="50-50",K119="Guess"),B119+Lists!$Y$5,""))</f>
        <v/>
      </c>
      <c r="R119" s="29"/>
      <c r="S119" s="34" t="str">
        <f aca="false">IF(Q119="","",B119+Lists!$Y$6)</f>
        <v/>
      </c>
      <c r="T119" s="29"/>
      <c r="U119" s="33" t="str">
        <f aca="true">IF(J119="","",IF(Q119="","—",IF(T119="Correct","Mastered",IF(OR(R119="Wrong",T119="Wrong"),"Keep reviewing",IF(AND(R119="",TODAY()&gt;=Q119),"Retry 1 DUE",IF(AND(R119="Correct",T119="",TODAY()&gt;=S119),"Retry 2 DUE",IF(R119="","Retry 1 scheduled","Retry 2 scheduled")))))))</f>
        <v/>
      </c>
    </row>
    <row r="120" customFormat="false" ht="15" hidden="false" customHeight="false" outlineLevel="0" collapsed="false">
      <c r="A120" s="27" t="str">
        <f aca="false">IF(COUNTA(B120:I120)=0,"",ROW()-4)</f>
        <v/>
      </c>
      <c r="B120" s="28"/>
      <c r="C120" s="29"/>
      <c r="D120" s="30"/>
      <c r="E120" s="29"/>
      <c r="F120" s="30"/>
      <c r="G120" s="31"/>
      <c r="H120" s="32"/>
      <c r="I120" s="32"/>
      <c r="J120" s="33" t="str">
        <f aca="false">IF(OR(H120="",I120=""),"",IF(UPPER(SUBSTITUTE(SUBSTITUTE(SUBSTITUTE(H120," ",""),",",""),";",""))=UPPER(SUBSTITUTE(SUBSTITUTE(SUBSTITUTE(I120," ",""),",",""),";","")),"Correct","Wrong"))</f>
        <v/>
      </c>
      <c r="K120" s="29"/>
      <c r="L120" s="29"/>
      <c r="M120" s="27" t="str">
        <f aca="false">IF(E120="","",IFERROR(INDEX(Lists!$B$5:$B$12,MATCH(E120,Lists!$A$5:$A$12,0)),""))</f>
        <v/>
      </c>
      <c r="N120" s="33" t="str">
        <f aca="false">IF(OR(L120="",M120=""),"",IF(L120&gt;M120,"Slow",IF(AND(J120="Wrong",L120&lt;0.5*M120),"Rushed?","OK")))</f>
        <v/>
      </c>
      <c r="O120" s="30"/>
      <c r="P120" s="30"/>
      <c r="Q120" s="34" t="str">
        <f aca="false">IF(OR(B120="",J120=""),"",IF(OR(J120="Wrong",K120="50-50",K120="Guess"),B120+Lists!$Y$5,""))</f>
        <v/>
      </c>
      <c r="R120" s="29"/>
      <c r="S120" s="34" t="str">
        <f aca="false">IF(Q120="","",B120+Lists!$Y$6)</f>
        <v/>
      </c>
      <c r="T120" s="29"/>
      <c r="U120" s="33" t="str">
        <f aca="true">IF(J120="","",IF(Q120="","—",IF(T120="Correct","Mastered",IF(OR(R120="Wrong",T120="Wrong"),"Keep reviewing",IF(AND(R120="",TODAY()&gt;=Q120),"Retry 1 DUE",IF(AND(R120="Correct",T120="",TODAY()&gt;=S120),"Retry 2 DUE",IF(R120="","Retry 1 scheduled","Retry 2 scheduled")))))))</f>
        <v/>
      </c>
    </row>
    <row r="121" customFormat="false" ht="15" hidden="false" customHeight="false" outlineLevel="0" collapsed="false">
      <c r="A121" s="27" t="str">
        <f aca="false">IF(COUNTA(B121:I121)=0,"",ROW()-4)</f>
        <v/>
      </c>
      <c r="B121" s="28"/>
      <c r="C121" s="29"/>
      <c r="D121" s="30"/>
      <c r="E121" s="29"/>
      <c r="F121" s="30"/>
      <c r="G121" s="31"/>
      <c r="H121" s="32"/>
      <c r="I121" s="32"/>
      <c r="J121" s="33" t="str">
        <f aca="false">IF(OR(H121="",I121=""),"",IF(UPPER(SUBSTITUTE(SUBSTITUTE(SUBSTITUTE(H121," ",""),",",""),";",""))=UPPER(SUBSTITUTE(SUBSTITUTE(SUBSTITUTE(I121," ",""),",",""),";","")),"Correct","Wrong"))</f>
        <v/>
      </c>
      <c r="K121" s="29"/>
      <c r="L121" s="29"/>
      <c r="M121" s="27" t="str">
        <f aca="false">IF(E121="","",IFERROR(INDEX(Lists!$B$5:$B$12,MATCH(E121,Lists!$A$5:$A$12,0)),""))</f>
        <v/>
      </c>
      <c r="N121" s="33" t="str">
        <f aca="false">IF(OR(L121="",M121=""),"",IF(L121&gt;M121,"Slow",IF(AND(J121="Wrong",L121&lt;0.5*M121),"Rushed?","OK")))</f>
        <v/>
      </c>
      <c r="O121" s="30"/>
      <c r="P121" s="30"/>
      <c r="Q121" s="34" t="str">
        <f aca="false">IF(OR(B121="",J121=""),"",IF(OR(J121="Wrong",K121="50-50",K121="Guess"),B121+Lists!$Y$5,""))</f>
        <v/>
      </c>
      <c r="R121" s="29"/>
      <c r="S121" s="34" t="str">
        <f aca="false">IF(Q121="","",B121+Lists!$Y$6)</f>
        <v/>
      </c>
      <c r="T121" s="29"/>
      <c r="U121" s="33" t="str">
        <f aca="true">IF(J121="","",IF(Q121="","—",IF(T121="Correct","Mastered",IF(OR(R121="Wrong",T121="Wrong"),"Keep reviewing",IF(AND(R121="",TODAY()&gt;=Q121),"Retry 1 DUE",IF(AND(R121="Correct",T121="",TODAY()&gt;=S121),"Retry 2 DUE",IF(R121="","Retry 1 scheduled","Retry 2 scheduled")))))))</f>
        <v/>
      </c>
    </row>
    <row r="122" customFormat="false" ht="15" hidden="false" customHeight="false" outlineLevel="0" collapsed="false">
      <c r="A122" s="27" t="str">
        <f aca="false">IF(COUNTA(B122:I122)=0,"",ROW()-4)</f>
        <v/>
      </c>
      <c r="B122" s="28"/>
      <c r="C122" s="29"/>
      <c r="D122" s="30"/>
      <c r="E122" s="29"/>
      <c r="F122" s="30"/>
      <c r="G122" s="31"/>
      <c r="H122" s="32"/>
      <c r="I122" s="32"/>
      <c r="J122" s="33" t="str">
        <f aca="false">IF(OR(H122="",I122=""),"",IF(UPPER(SUBSTITUTE(SUBSTITUTE(SUBSTITUTE(H122," ",""),",",""),";",""))=UPPER(SUBSTITUTE(SUBSTITUTE(SUBSTITUTE(I122," ",""),",",""),";","")),"Correct","Wrong"))</f>
        <v/>
      </c>
      <c r="K122" s="29"/>
      <c r="L122" s="29"/>
      <c r="M122" s="27" t="str">
        <f aca="false">IF(E122="","",IFERROR(INDEX(Lists!$B$5:$B$12,MATCH(E122,Lists!$A$5:$A$12,0)),""))</f>
        <v/>
      </c>
      <c r="N122" s="33" t="str">
        <f aca="false">IF(OR(L122="",M122=""),"",IF(L122&gt;M122,"Slow",IF(AND(J122="Wrong",L122&lt;0.5*M122),"Rushed?","OK")))</f>
        <v/>
      </c>
      <c r="O122" s="30"/>
      <c r="P122" s="30"/>
      <c r="Q122" s="34" t="str">
        <f aca="false">IF(OR(B122="",J122=""),"",IF(OR(J122="Wrong",K122="50-50",K122="Guess"),B122+Lists!$Y$5,""))</f>
        <v/>
      </c>
      <c r="R122" s="29"/>
      <c r="S122" s="34" t="str">
        <f aca="false">IF(Q122="","",B122+Lists!$Y$6)</f>
        <v/>
      </c>
      <c r="T122" s="29"/>
      <c r="U122" s="33" t="str">
        <f aca="true">IF(J122="","",IF(Q122="","—",IF(T122="Correct","Mastered",IF(OR(R122="Wrong",T122="Wrong"),"Keep reviewing",IF(AND(R122="",TODAY()&gt;=Q122),"Retry 1 DUE",IF(AND(R122="Correct",T122="",TODAY()&gt;=S122),"Retry 2 DUE",IF(R122="","Retry 1 scheduled","Retry 2 scheduled")))))))</f>
        <v/>
      </c>
    </row>
    <row r="123" customFormat="false" ht="15" hidden="false" customHeight="false" outlineLevel="0" collapsed="false">
      <c r="A123" s="27" t="str">
        <f aca="false">IF(COUNTA(B123:I123)=0,"",ROW()-4)</f>
        <v/>
      </c>
      <c r="B123" s="28"/>
      <c r="C123" s="29"/>
      <c r="D123" s="30"/>
      <c r="E123" s="29"/>
      <c r="F123" s="30"/>
      <c r="G123" s="31"/>
      <c r="H123" s="32"/>
      <c r="I123" s="32"/>
      <c r="J123" s="33" t="str">
        <f aca="false">IF(OR(H123="",I123=""),"",IF(UPPER(SUBSTITUTE(SUBSTITUTE(SUBSTITUTE(H123," ",""),",",""),";",""))=UPPER(SUBSTITUTE(SUBSTITUTE(SUBSTITUTE(I123," ",""),",",""),";","")),"Correct","Wrong"))</f>
        <v/>
      </c>
      <c r="K123" s="29"/>
      <c r="L123" s="29"/>
      <c r="M123" s="27" t="str">
        <f aca="false">IF(E123="","",IFERROR(INDEX(Lists!$B$5:$B$12,MATCH(E123,Lists!$A$5:$A$12,0)),""))</f>
        <v/>
      </c>
      <c r="N123" s="33" t="str">
        <f aca="false">IF(OR(L123="",M123=""),"",IF(L123&gt;M123,"Slow",IF(AND(J123="Wrong",L123&lt;0.5*M123),"Rushed?","OK")))</f>
        <v/>
      </c>
      <c r="O123" s="30"/>
      <c r="P123" s="30"/>
      <c r="Q123" s="34" t="str">
        <f aca="false">IF(OR(B123="",J123=""),"",IF(OR(J123="Wrong",K123="50-50",K123="Guess"),B123+Lists!$Y$5,""))</f>
        <v/>
      </c>
      <c r="R123" s="29"/>
      <c r="S123" s="34" t="str">
        <f aca="false">IF(Q123="","",B123+Lists!$Y$6)</f>
        <v/>
      </c>
      <c r="T123" s="29"/>
      <c r="U123" s="33" t="str">
        <f aca="true">IF(J123="","",IF(Q123="","—",IF(T123="Correct","Mastered",IF(OR(R123="Wrong",T123="Wrong"),"Keep reviewing",IF(AND(R123="",TODAY()&gt;=Q123),"Retry 1 DUE",IF(AND(R123="Correct",T123="",TODAY()&gt;=S123),"Retry 2 DUE",IF(R123="","Retry 1 scheduled","Retry 2 scheduled")))))))</f>
        <v/>
      </c>
    </row>
    <row r="124" customFormat="false" ht="15" hidden="false" customHeight="false" outlineLevel="0" collapsed="false">
      <c r="A124" s="27" t="str">
        <f aca="false">IF(COUNTA(B124:I124)=0,"",ROW()-4)</f>
        <v/>
      </c>
      <c r="B124" s="28"/>
      <c r="C124" s="29"/>
      <c r="D124" s="30"/>
      <c r="E124" s="29"/>
      <c r="F124" s="30"/>
      <c r="G124" s="31"/>
      <c r="H124" s="32"/>
      <c r="I124" s="32"/>
      <c r="J124" s="33" t="str">
        <f aca="false">IF(OR(H124="",I124=""),"",IF(UPPER(SUBSTITUTE(SUBSTITUTE(SUBSTITUTE(H124," ",""),",",""),";",""))=UPPER(SUBSTITUTE(SUBSTITUTE(SUBSTITUTE(I124," ",""),",",""),";","")),"Correct","Wrong"))</f>
        <v/>
      </c>
      <c r="K124" s="29"/>
      <c r="L124" s="29"/>
      <c r="M124" s="27" t="str">
        <f aca="false">IF(E124="","",IFERROR(INDEX(Lists!$B$5:$B$12,MATCH(E124,Lists!$A$5:$A$12,0)),""))</f>
        <v/>
      </c>
      <c r="N124" s="33" t="str">
        <f aca="false">IF(OR(L124="",M124=""),"",IF(L124&gt;M124,"Slow",IF(AND(J124="Wrong",L124&lt;0.5*M124),"Rushed?","OK")))</f>
        <v/>
      </c>
      <c r="O124" s="30"/>
      <c r="P124" s="30"/>
      <c r="Q124" s="34" t="str">
        <f aca="false">IF(OR(B124="",J124=""),"",IF(OR(J124="Wrong",K124="50-50",K124="Guess"),B124+Lists!$Y$5,""))</f>
        <v/>
      </c>
      <c r="R124" s="29"/>
      <c r="S124" s="34" t="str">
        <f aca="false">IF(Q124="","",B124+Lists!$Y$6)</f>
        <v/>
      </c>
      <c r="T124" s="29"/>
      <c r="U124" s="33" t="str">
        <f aca="true">IF(J124="","",IF(Q124="","—",IF(T124="Correct","Mastered",IF(OR(R124="Wrong",T124="Wrong"),"Keep reviewing",IF(AND(R124="",TODAY()&gt;=Q124),"Retry 1 DUE",IF(AND(R124="Correct",T124="",TODAY()&gt;=S124),"Retry 2 DUE",IF(R124="","Retry 1 scheduled","Retry 2 scheduled")))))))</f>
        <v/>
      </c>
    </row>
    <row r="125" customFormat="false" ht="15" hidden="false" customHeight="false" outlineLevel="0" collapsed="false">
      <c r="A125" s="27" t="str">
        <f aca="false">IF(COUNTA(B125:I125)=0,"",ROW()-4)</f>
        <v/>
      </c>
      <c r="B125" s="28"/>
      <c r="C125" s="29"/>
      <c r="D125" s="30"/>
      <c r="E125" s="29"/>
      <c r="F125" s="30"/>
      <c r="G125" s="31"/>
      <c r="H125" s="32"/>
      <c r="I125" s="32"/>
      <c r="J125" s="33" t="str">
        <f aca="false">IF(OR(H125="",I125=""),"",IF(UPPER(SUBSTITUTE(SUBSTITUTE(SUBSTITUTE(H125," ",""),",",""),";",""))=UPPER(SUBSTITUTE(SUBSTITUTE(SUBSTITUTE(I125," ",""),",",""),";","")),"Correct","Wrong"))</f>
        <v/>
      </c>
      <c r="K125" s="29"/>
      <c r="L125" s="29"/>
      <c r="M125" s="27" t="str">
        <f aca="false">IF(E125="","",IFERROR(INDEX(Lists!$B$5:$B$12,MATCH(E125,Lists!$A$5:$A$12,0)),""))</f>
        <v/>
      </c>
      <c r="N125" s="33" t="str">
        <f aca="false">IF(OR(L125="",M125=""),"",IF(L125&gt;M125,"Slow",IF(AND(J125="Wrong",L125&lt;0.5*M125),"Rushed?","OK")))</f>
        <v/>
      </c>
      <c r="O125" s="30"/>
      <c r="P125" s="30"/>
      <c r="Q125" s="34" t="str">
        <f aca="false">IF(OR(B125="",J125=""),"",IF(OR(J125="Wrong",K125="50-50",K125="Guess"),B125+Lists!$Y$5,""))</f>
        <v/>
      </c>
      <c r="R125" s="29"/>
      <c r="S125" s="34" t="str">
        <f aca="false">IF(Q125="","",B125+Lists!$Y$6)</f>
        <v/>
      </c>
      <c r="T125" s="29"/>
      <c r="U125" s="33" t="str">
        <f aca="true">IF(J125="","",IF(Q125="","—",IF(T125="Correct","Mastered",IF(OR(R125="Wrong",T125="Wrong"),"Keep reviewing",IF(AND(R125="",TODAY()&gt;=Q125),"Retry 1 DUE",IF(AND(R125="Correct",T125="",TODAY()&gt;=S125),"Retry 2 DUE",IF(R125="","Retry 1 scheduled","Retry 2 scheduled")))))))</f>
        <v/>
      </c>
    </row>
    <row r="126" customFormat="false" ht="15" hidden="false" customHeight="false" outlineLevel="0" collapsed="false">
      <c r="A126" s="27" t="str">
        <f aca="false">IF(COUNTA(B126:I126)=0,"",ROW()-4)</f>
        <v/>
      </c>
      <c r="B126" s="28"/>
      <c r="C126" s="29"/>
      <c r="D126" s="30"/>
      <c r="E126" s="29"/>
      <c r="F126" s="30"/>
      <c r="G126" s="31"/>
      <c r="H126" s="32"/>
      <c r="I126" s="32"/>
      <c r="J126" s="33" t="str">
        <f aca="false">IF(OR(H126="",I126=""),"",IF(UPPER(SUBSTITUTE(SUBSTITUTE(SUBSTITUTE(H126," ",""),",",""),";",""))=UPPER(SUBSTITUTE(SUBSTITUTE(SUBSTITUTE(I126," ",""),",",""),";","")),"Correct","Wrong"))</f>
        <v/>
      </c>
      <c r="K126" s="29"/>
      <c r="L126" s="29"/>
      <c r="M126" s="27" t="str">
        <f aca="false">IF(E126="","",IFERROR(INDEX(Lists!$B$5:$B$12,MATCH(E126,Lists!$A$5:$A$12,0)),""))</f>
        <v/>
      </c>
      <c r="N126" s="33" t="str">
        <f aca="false">IF(OR(L126="",M126=""),"",IF(L126&gt;M126,"Slow",IF(AND(J126="Wrong",L126&lt;0.5*M126),"Rushed?","OK")))</f>
        <v/>
      </c>
      <c r="O126" s="30"/>
      <c r="P126" s="30"/>
      <c r="Q126" s="34" t="str">
        <f aca="false">IF(OR(B126="",J126=""),"",IF(OR(J126="Wrong",K126="50-50",K126="Guess"),B126+Lists!$Y$5,""))</f>
        <v/>
      </c>
      <c r="R126" s="29"/>
      <c r="S126" s="34" t="str">
        <f aca="false">IF(Q126="","",B126+Lists!$Y$6)</f>
        <v/>
      </c>
      <c r="T126" s="29"/>
      <c r="U126" s="33" t="str">
        <f aca="true">IF(J126="","",IF(Q126="","—",IF(T126="Correct","Mastered",IF(OR(R126="Wrong",T126="Wrong"),"Keep reviewing",IF(AND(R126="",TODAY()&gt;=Q126),"Retry 1 DUE",IF(AND(R126="Correct",T126="",TODAY()&gt;=S126),"Retry 2 DUE",IF(R126="","Retry 1 scheduled","Retry 2 scheduled")))))))</f>
        <v/>
      </c>
    </row>
    <row r="127" customFormat="false" ht="15" hidden="false" customHeight="false" outlineLevel="0" collapsed="false">
      <c r="A127" s="27" t="str">
        <f aca="false">IF(COUNTA(B127:I127)=0,"",ROW()-4)</f>
        <v/>
      </c>
      <c r="B127" s="28"/>
      <c r="C127" s="29"/>
      <c r="D127" s="30"/>
      <c r="E127" s="29"/>
      <c r="F127" s="30"/>
      <c r="G127" s="31"/>
      <c r="H127" s="32"/>
      <c r="I127" s="32"/>
      <c r="J127" s="33" t="str">
        <f aca="false">IF(OR(H127="",I127=""),"",IF(UPPER(SUBSTITUTE(SUBSTITUTE(SUBSTITUTE(H127," ",""),",",""),";",""))=UPPER(SUBSTITUTE(SUBSTITUTE(SUBSTITUTE(I127," ",""),",",""),";","")),"Correct","Wrong"))</f>
        <v/>
      </c>
      <c r="K127" s="29"/>
      <c r="L127" s="29"/>
      <c r="M127" s="27" t="str">
        <f aca="false">IF(E127="","",IFERROR(INDEX(Lists!$B$5:$B$12,MATCH(E127,Lists!$A$5:$A$12,0)),""))</f>
        <v/>
      </c>
      <c r="N127" s="33" t="str">
        <f aca="false">IF(OR(L127="",M127=""),"",IF(L127&gt;M127,"Slow",IF(AND(J127="Wrong",L127&lt;0.5*M127),"Rushed?","OK")))</f>
        <v/>
      </c>
      <c r="O127" s="30"/>
      <c r="P127" s="30"/>
      <c r="Q127" s="34" t="str">
        <f aca="false">IF(OR(B127="",J127=""),"",IF(OR(J127="Wrong",K127="50-50",K127="Guess"),B127+Lists!$Y$5,""))</f>
        <v/>
      </c>
      <c r="R127" s="29"/>
      <c r="S127" s="34" t="str">
        <f aca="false">IF(Q127="","",B127+Lists!$Y$6)</f>
        <v/>
      </c>
      <c r="T127" s="29"/>
      <c r="U127" s="33" t="str">
        <f aca="true">IF(J127="","",IF(Q127="","—",IF(T127="Correct","Mastered",IF(OR(R127="Wrong",T127="Wrong"),"Keep reviewing",IF(AND(R127="",TODAY()&gt;=Q127),"Retry 1 DUE",IF(AND(R127="Correct",T127="",TODAY()&gt;=S127),"Retry 2 DUE",IF(R127="","Retry 1 scheduled","Retry 2 scheduled")))))))</f>
        <v/>
      </c>
    </row>
    <row r="128" customFormat="false" ht="15" hidden="false" customHeight="false" outlineLevel="0" collapsed="false">
      <c r="A128" s="27" t="str">
        <f aca="false">IF(COUNTA(B128:I128)=0,"",ROW()-4)</f>
        <v/>
      </c>
      <c r="B128" s="28"/>
      <c r="C128" s="29"/>
      <c r="D128" s="30"/>
      <c r="E128" s="29"/>
      <c r="F128" s="30"/>
      <c r="G128" s="31"/>
      <c r="H128" s="32"/>
      <c r="I128" s="32"/>
      <c r="J128" s="33" t="str">
        <f aca="false">IF(OR(H128="",I128=""),"",IF(UPPER(SUBSTITUTE(SUBSTITUTE(SUBSTITUTE(H128," ",""),",",""),";",""))=UPPER(SUBSTITUTE(SUBSTITUTE(SUBSTITUTE(I128," ",""),",",""),";","")),"Correct","Wrong"))</f>
        <v/>
      </c>
      <c r="K128" s="29"/>
      <c r="L128" s="29"/>
      <c r="M128" s="27" t="str">
        <f aca="false">IF(E128="","",IFERROR(INDEX(Lists!$B$5:$B$12,MATCH(E128,Lists!$A$5:$A$12,0)),""))</f>
        <v/>
      </c>
      <c r="N128" s="33" t="str">
        <f aca="false">IF(OR(L128="",M128=""),"",IF(L128&gt;M128,"Slow",IF(AND(J128="Wrong",L128&lt;0.5*M128),"Rushed?","OK")))</f>
        <v/>
      </c>
      <c r="O128" s="30"/>
      <c r="P128" s="30"/>
      <c r="Q128" s="34" t="str">
        <f aca="false">IF(OR(B128="",J128=""),"",IF(OR(J128="Wrong",K128="50-50",K128="Guess"),B128+Lists!$Y$5,""))</f>
        <v/>
      </c>
      <c r="R128" s="29"/>
      <c r="S128" s="34" t="str">
        <f aca="false">IF(Q128="","",B128+Lists!$Y$6)</f>
        <v/>
      </c>
      <c r="T128" s="29"/>
      <c r="U128" s="33" t="str">
        <f aca="true">IF(J128="","",IF(Q128="","—",IF(T128="Correct","Mastered",IF(OR(R128="Wrong",T128="Wrong"),"Keep reviewing",IF(AND(R128="",TODAY()&gt;=Q128),"Retry 1 DUE",IF(AND(R128="Correct",T128="",TODAY()&gt;=S128),"Retry 2 DUE",IF(R128="","Retry 1 scheduled","Retry 2 scheduled")))))))</f>
        <v/>
      </c>
    </row>
    <row r="129" customFormat="false" ht="15" hidden="false" customHeight="false" outlineLevel="0" collapsed="false">
      <c r="A129" s="27" t="str">
        <f aca="false">IF(COUNTA(B129:I129)=0,"",ROW()-4)</f>
        <v/>
      </c>
      <c r="B129" s="28"/>
      <c r="C129" s="29"/>
      <c r="D129" s="30"/>
      <c r="E129" s="29"/>
      <c r="F129" s="30"/>
      <c r="G129" s="31"/>
      <c r="H129" s="32"/>
      <c r="I129" s="32"/>
      <c r="J129" s="33" t="str">
        <f aca="false">IF(OR(H129="",I129=""),"",IF(UPPER(SUBSTITUTE(SUBSTITUTE(SUBSTITUTE(H129," ",""),",",""),";",""))=UPPER(SUBSTITUTE(SUBSTITUTE(SUBSTITUTE(I129," ",""),",",""),";","")),"Correct","Wrong"))</f>
        <v/>
      </c>
      <c r="K129" s="29"/>
      <c r="L129" s="29"/>
      <c r="M129" s="27" t="str">
        <f aca="false">IF(E129="","",IFERROR(INDEX(Lists!$B$5:$B$12,MATCH(E129,Lists!$A$5:$A$12,0)),""))</f>
        <v/>
      </c>
      <c r="N129" s="33" t="str">
        <f aca="false">IF(OR(L129="",M129=""),"",IF(L129&gt;M129,"Slow",IF(AND(J129="Wrong",L129&lt;0.5*M129),"Rushed?","OK")))</f>
        <v/>
      </c>
      <c r="O129" s="30"/>
      <c r="P129" s="30"/>
      <c r="Q129" s="34" t="str">
        <f aca="false">IF(OR(B129="",J129=""),"",IF(OR(J129="Wrong",K129="50-50",K129="Guess"),B129+Lists!$Y$5,""))</f>
        <v/>
      </c>
      <c r="R129" s="29"/>
      <c r="S129" s="34" t="str">
        <f aca="false">IF(Q129="","",B129+Lists!$Y$6)</f>
        <v/>
      </c>
      <c r="T129" s="29"/>
      <c r="U129" s="33" t="str">
        <f aca="true">IF(J129="","",IF(Q129="","—",IF(T129="Correct","Mastered",IF(OR(R129="Wrong",T129="Wrong"),"Keep reviewing",IF(AND(R129="",TODAY()&gt;=Q129),"Retry 1 DUE",IF(AND(R129="Correct",T129="",TODAY()&gt;=S129),"Retry 2 DUE",IF(R129="","Retry 1 scheduled","Retry 2 scheduled")))))))</f>
        <v/>
      </c>
    </row>
    <row r="130" customFormat="false" ht="15" hidden="false" customHeight="false" outlineLevel="0" collapsed="false">
      <c r="A130" s="27" t="str">
        <f aca="false">IF(COUNTA(B130:I130)=0,"",ROW()-4)</f>
        <v/>
      </c>
      <c r="B130" s="28"/>
      <c r="C130" s="29"/>
      <c r="D130" s="30"/>
      <c r="E130" s="29"/>
      <c r="F130" s="30"/>
      <c r="G130" s="31"/>
      <c r="H130" s="32"/>
      <c r="I130" s="32"/>
      <c r="J130" s="33" t="str">
        <f aca="false">IF(OR(H130="",I130=""),"",IF(UPPER(SUBSTITUTE(SUBSTITUTE(SUBSTITUTE(H130," ",""),",",""),";",""))=UPPER(SUBSTITUTE(SUBSTITUTE(SUBSTITUTE(I130," ",""),",",""),";","")),"Correct","Wrong"))</f>
        <v/>
      </c>
      <c r="K130" s="29"/>
      <c r="L130" s="29"/>
      <c r="M130" s="27" t="str">
        <f aca="false">IF(E130="","",IFERROR(INDEX(Lists!$B$5:$B$12,MATCH(E130,Lists!$A$5:$A$12,0)),""))</f>
        <v/>
      </c>
      <c r="N130" s="33" t="str">
        <f aca="false">IF(OR(L130="",M130=""),"",IF(L130&gt;M130,"Slow",IF(AND(J130="Wrong",L130&lt;0.5*M130),"Rushed?","OK")))</f>
        <v/>
      </c>
      <c r="O130" s="30"/>
      <c r="P130" s="30"/>
      <c r="Q130" s="34" t="str">
        <f aca="false">IF(OR(B130="",J130=""),"",IF(OR(J130="Wrong",K130="50-50",K130="Guess"),B130+Lists!$Y$5,""))</f>
        <v/>
      </c>
      <c r="R130" s="29"/>
      <c r="S130" s="34" t="str">
        <f aca="false">IF(Q130="","",B130+Lists!$Y$6)</f>
        <v/>
      </c>
      <c r="T130" s="29"/>
      <c r="U130" s="33" t="str">
        <f aca="true">IF(J130="","",IF(Q130="","—",IF(T130="Correct","Mastered",IF(OR(R130="Wrong",T130="Wrong"),"Keep reviewing",IF(AND(R130="",TODAY()&gt;=Q130),"Retry 1 DUE",IF(AND(R130="Correct",T130="",TODAY()&gt;=S130),"Retry 2 DUE",IF(R130="","Retry 1 scheduled","Retry 2 scheduled")))))))</f>
        <v/>
      </c>
    </row>
    <row r="131" customFormat="false" ht="15" hidden="false" customHeight="false" outlineLevel="0" collapsed="false">
      <c r="A131" s="27" t="str">
        <f aca="false">IF(COUNTA(B131:I131)=0,"",ROW()-4)</f>
        <v/>
      </c>
      <c r="B131" s="28"/>
      <c r="C131" s="29"/>
      <c r="D131" s="30"/>
      <c r="E131" s="29"/>
      <c r="F131" s="30"/>
      <c r="G131" s="31"/>
      <c r="H131" s="32"/>
      <c r="I131" s="32"/>
      <c r="J131" s="33" t="str">
        <f aca="false">IF(OR(H131="",I131=""),"",IF(UPPER(SUBSTITUTE(SUBSTITUTE(SUBSTITUTE(H131," ",""),",",""),";",""))=UPPER(SUBSTITUTE(SUBSTITUTE(SUBSTITUTE(I131," ",""),",",""),";","")),"Correct","Wrong"))</f>
        <v/>
      </c>
      <c r="K131" s="29"/>
      <c r="L131" s="29"/>
      <c r="M131" s="27" t="str">
        <f aca="false">IF(E131="","",IFERROR(INDEX(Lists!$B$5:$B$12,MATCH(E131,Lists!$A$5:$A$12,0)),""))</f>
        <v/>
      </c>
      <c r="N131" s="33" t="str">
        <f aca="false">IF(OR(L131="",M131=""),"",IF(L131&gt;M131,"Slow",IF(AND(J131="Wrong",L131&lt;0.5*M131),"Rushed?","OK")))</f>
        <v/>
      </c>
      <c r="O131" s="30"/>
      <c r="P131" s="30"/>
      <c r="Q131" s="34" t="str">
        <f aca="false">IF(OR(B131="",J131=""),"",IF(OR(J131="Wrong",K131="50-50",K131="Guess"),B131+Lists!$Y$5,""))</f>
        <v/>
      </c>
      <c r="R131" s="29"/>
      <c r="S131" s="34" t="str">
        <f aca="false">IF(Q131="","",B131+Lists!$Y$6)</f>
        <v/>
      </c>
      <c r="T131" s="29"/>
      <c r="U131" s="33" t="str">
        <f aca="true">IF(J131="","",IF(Q131="","—",IF(T131="Correct","Mastered",IF(OR(R131="Wrong",T131="Wrong"),"Keep reviewing",IF(AND(R131="",TODAY()&gt;=Q131),"Retry 1 DUE",IF(AND(R131="Correct",T131="",TODAY()&gt;=S131),"Retry 2 DUE",IF(R131="","Retry 1 scheduled","Retry 2 scheduled")))))))</f>
        <v/>
      </c>
    </row>
    <row r="132" customFormat="false" ht="15" hidden="false" customHeight="false" outlineLevel="0" collapsed="false">
      <c r="A132" s="27" t="str">
        <f aca="false">IF(COUNTA(B132:I132)=0,"",ROW()-4)</f>
        <v/>
      </c>
      <c r="B132" s="28"/>
      <c r="C132" s="29"/>
      <c r="D132" s="30"/>
      <c r="E132" s="29"/>
      <c r="F132" s="30"/>
      <c r="G132" s="31"/>
      <c r="H132" s="32"/>
      <c r="I132" s="32"/>
      <c r="J132" s="33" t="str">
        <f aca="false">IF(OR(H132="",I132=""),"",IF(UPPER(SUBSTITUTE(SUBSTITUTE(SUBSTITUTE(H132," ",""),",",""),";",""))=UPPER(SUBSTITUTE(SUBSTITUTE(SUBSTITUTE(I132," ",""),",",""),";","")),"Correct","Wrong"))</f>
        <v/>
      </c>
      <c r="K132" s="29"/>
      <c r="L132" s="29"/>
      <c r="M132" s="27" t="str">
        <f aca="false">IF(E132="","",IFERROR(INDEX(Lists!$B$5:$B$12,MATCH(E132,Lists!$A$5:$A$12,0)),""))</f>
        <v/>
      </c>
      <c r="N132" s="33" t="str">
        <f aca="false">IF(OR(L132="",M132=""),"",IF(L132&gt;M132,"Slow",IF(AND(J132="Wrong",L132&lt;0.5*M132),"Rushed?","OK")))</f>
        <v/>
      </c>
      <c r="O132" s="30"/>
      <c r="P132" s="30"/>
      <c r="Q132" s="34" t="str">
        <f aca="false">IF(OR(B132="",J132=""),"",IF(OR(J132="Wrong",K132="50-50",K132="Guess"),B132+Lists!$Y$5,""))</f>
        <v/>
      </c>
      <c r="R132" s="29"/>
      <c r="S132" s="34" t="str">
        <f aca="false">IF(Q132="","",B132+Lists!$Y$6)</f>
        <v/>
      </c>
      <c r="T132" s="29"/>
      <c r="U132" s="33" t="str">
        <f aca="true">IF(J132="","",IF(Q132="","—",IF(T132="Correct","Mastered",IF(OR(R132="Wrong",T132="Wrong"),"Keep reviewing",IF(AND(R132="",TODAY()&gt;=Q132),"Retry 1 DUE",IF(AND(R132="Correct",T132="",TODAY()&gt;=S132),"Retry 2 DUE",IF(R132="","Retry 1 scheduled","Retry 2 scheduled")))))))</f>
        <v/>
      </c>
    </row>
    <row r="133" customFormat="false" ht="15" hidden="false" customHeight="false" outlineLevel="0" collapsed="false">
      <c r="A133" s="27" t="str">
        <f aca="false">IF(COUNTA(B133:I133)=0,"",ROW()-4)</f>
        <v/>
      </c>
      <c r="B133" s="28"/>
      <c r="C133" s="29"/>
      <c r="D133" s="30"/>
      <c r="E133" s="29"/>
      <c r="F133" s="30"/>
      <c r="G133" s="31"/>
      <c r="H133" s="32"/>
      <c r="I133" s="32"/>
      <c r="J133" s="33" t="str">
        <f aca="false">IF(OR(H133="",I133=""),"",IF(UPPER(SUBSTITUTE(SUBSTITUTE(SUBSTITUTE(H133," ",""),",",""),";",""))=UPPER(SUBSTITUTE(SUBSTITUTE(SUBSTITUTE(I133," ",""),",",""),";","")),"Correct","Wrong"))</f>
        <v/>
      </c>
      <c r="K133" s="29"/>
      <c r="L133" s="29"/>
      <c r="M133" s="27" t="str">
        <f aca="false">IF(E133="","",IFERROR(INDEX(Lists!$B$5:$B$12,MATCH(E133,Lists!$A$5:$A$12,0)),""))</f>
        <v/>
      </c>
      <c r="N133" s="33" t="str">
        <f aca="false">IF(OR(L133="",M133=""),"",IF(L133&gt;M133,"Slow",IF(AND(J133="Wrong",L133&lt;0.5*M133),"Rushed?","OK")))</f>
        <v/>
      </c>
      <c r="O133" s="30"/>
      <c r="P133" s="30"/>
      <c r="Q133" s="34" t="str">
        <f aca="false">IF(OR(B133="",J133=""),"",IF(OR(J133="Wrong",K133="50-50",K133="Guess"),B133+Lists!$Y$5,""))</f>
        <v/>
      </c>
      <c r="R133" s="29"/>
      <c r="S133" s="34" t="str">
        <f aca="false">IF(Q133="","",B133+Lists!$Y$6)</f>
        <v/>
      </c>
      <c r="T133" s="29"/>
      <c r="U133" s="33" t="str">
        <f aca="true">IF(J133="","",IF(Q133="","—",IF(T133="Correct","Mastered",IF(OR(R133="Wrong",T133="Wrong"),"Keep reviewing",IF(AND(R133="",TODAY()&gt;=Q133),"Retry 1 DUE",IF(AND(R133="Correct",T133="",TODAY()&gt;=S133),"Retry 2 DUE",IF(R133="","Retry 1 scheduled","Retry 2 scheduled")))))))</f>
        <v/>
      </c>
    </row>
    <row r="134" customFormat="false" ht="15" hidden="false" customHeight="false" outlineLevel="0" collapsed="false">
      <c r="A134" s="27" t="str">
        <f aca="false">IF(COUNTA(B134:I134)=0,"",ROW()-4)</f>
        <v/>
      </c>
      <c r="B134" s="28"/>
      <c r="C134" s="29"/>
      <c r="D134" s="30"/>
      <c r="E134" s="29"/>
      <c r="F134" s="30"/>
      <c r="G134" s="31"/>
      <c r="H134" s="32"/>
      <c r="I134" s="32"/>
      <c r="J134" s="33" t="str">
        <f aca="false">IF(OR(H134="",I134=""),"",IF(UPPER(SUBSTITUTE(SUBSTITUTE(SUBSTITUTE(H134," ",""),",",""),";",""))=UPPER(SUBSTITUTE(SUBSTITUTE(SUBSTITUTE(I134," ",""),",",""),";","")),"Correct","Wrong"))</f>
        <v/>
      </c>
      <c r="K134" s="29"/>
      <c r="L134" s="29"/>
      <c r="M134" s="27" t="str">
        <f aca="false">IF(E134="","",IFERROR(INDEX(Lists!$B$5:$B$12,MATCH(E134,Lists!$A$5:$A$12,0)),""))</f>
        <v/>
      </c>
      <c r="N134" s="33" t="str">
        <f aca="false">IF(OR(L134="",M134=""),"",IF(L134&gt;M134,"Slow",IF(AND(J134="Wrong",L134&lt;0.5*M134),"Rushed?","OK")))</f>
        <v/>
      </c>
      <c r="O134" s="30"/>
      <c r="P134" s="30"/>
      <c r="Q134" s="34" t="str">
        <f aca="false">IF(OR(B134="",J134=""),"",IF(OR(J134="Wrong",K134="50-50",K134="Guess"),B134+Lists!$Y$5,""))</f>
        <v/>
      </c>
      <c r="R134" s="29"/>
      <c r="S134" s="34" t="str">
        <f aca="false">IF(Q134="","",B134+Lists!$Y$6)</f>
        <v/>
      </c>
      <c r="T134" s="29"/>
      <c r="U134" s="33" t="str">
        <f aca="true">IF(J134="","",IF(Q134="","—",IF(T134="Correct","Mastered",IF(OR(R134="Wrong",T134="Wrong"),"Keep reviewing",IF(AND(R134="",TODAY()&gt;=Q134),"Retry 1 DUE",IF(AND(R134="Correct",T134="",TODAY()&gt;=S134),"Retry 2 DUE",IF(R134="","Retry 1 scheduled","Retry 2 scheduled")))))))</f>
        <v/>
      </c>
    </row>
    <row r="135" customFormat="false" ht="15" hidden="false" customHeight="false" outlineLevel="0" collapsed="false">
      <c r="A135" s="27" t="str">
        <f aca="false">IF(COUNTA(B135:I135)=0,"",ROW()-4)</f>
        <v/>
      </c>
      <c r="B135" s="28"/>
      <c r="C135" s="29"/>
      <c r="D135" s="30"/>
      <c r="E135" s="29"/>
      <c r="F135" s="30"/>
      <c r="G135" s="31"/>
      <c r="H135" s="32"/>
      <c r="I135" s="32"/>
      <c r="J135" s="33" t="str">
        <f aca="false">IF(OR(H135="",I135=""),"",IF(UPPER(SUBSTITUTE(SUBSTITUTE(SUBSTITUTE(H135," ",""),",",""),";",""))=UPPER(SUBSTITUTE(SUBSTITUTE(SUBSTITUTE(I135," ",""),",",""),";","")),"Correct","Wrong"))</f>
        <v/>
      </c>
      <c r="K135" s="29"/>
      <c r="L135" s="29"/>
      <c r="M135" s="27" t="str">
        <f aca="false">IF(E135="","",IFERROR(INDEX(Lists!$B$5:$B$12,MATCH(E135,Lists!$A$5:$A$12,0)),""))</f>
        <v/>
      </c>
      <c r="N135" s="33" t="str">
        <f aca="false">IF(OR(L135="",M135=""),"",IF(L135&gt;M135,"Slow",IF(AND(J135="Wrong",L135&lt;0.5*M135),"Rushed?","OK")))</f>
        <v/>
      </c>
      <c r="O135" s="30"/>
      <c r="P135" s="30"/>
      <c r="Q135" s="34" t="str">
        <f aca="false">IF(OR(B135="",J135=""),"",IF(OR(J135="Wrong",K135="50-50",K135="Guess"),B135+Lists!$Y$5,""))</f>
        <v/>
      </c>
      <c r="R135" s="29"/>
      <c r="S135" s="34" t="str">
        <f aca="false">IF(Q135="","",B135+Lists!$Y$6)</f>
        <v/>
      </c>
      <c r="T135" s="29"/>
      <c r="U135" s="33" t="str">
        <f aca="true">IF(J135="","",IF(Q135="","—",IF(T135="Correct","Mastered",IF(OR(R135="Wrong",T135="Wrong"),"Keep reviewing",IF(AND(R135="",TODAY()&gt;=Q135),"Retry 1 DUE",IF(AND(R135="Correct",T135="",TODAY()&gt;=S135),"Retry 2 DUE",IF(R135="","Retry 1 scheduled","Retry 2 scheduled")))))))</f>
        <v/>
      </c>
    </row>
    <row r="136" customFormat="false" ht="15" hidden="false" customHeight="false" outlineLevel="0" collapsed="false">
      <c r="A136" s="27" t="str">
        <f aca="false">IF(COUNTA(B136:I136)=0,"",ROW()-4)</f>
        <v/>
      </c>
      <c r="B136" s="28"/>
      <c r="C136" s="29"/>
      <c r="D136" s="30"/>
      <c r="E136" s="29"/>
      <c r="F136" s="30"/>
      <c r="G136" s="31"/>
      <c r="H136" s="32"/>
      <c r="I136" s="32"/>
      <c r="J136" s="33" t="str">
        <f aca="false">IF(OR(H136="",I136=""),"",IF(UPPER(SUBSTITUTE(SUBSTITUTE(SUBSTITUTE(H136," ",""),",",""),";",""))=UPPER(SUBSTITUTE(SUBSTITUTE(SUBSTITUTE(I136," ",""),",",""),";","")),"Correct","Wrong"))</f>
        <v/>
      </c>
      <c r="K136" s="29"/>
      <c r="L136" s="29"/>
      <c r="M136" s="27" t="str">
        <f aca="false">IF(E136="","",IFERROR(INDEX(Lists!$B$5:$B$12,MATCH(E136,Lists!$A$5:$A$12,0)),""))</f>
        <v/>
      </c>
      <c r="N136" s="33" t="str">
        <f aca="false">IF(OR(L136="",M136=""),"",IF(L136&gt;M136,"Slow",IF(AND(J136="Wrong",L136&lt;0.5*M136),"Rushed?","OK")))</f>
        <v/>
      </c>
      <c r="O136" s="30"/>
      <c r="P136" s="30"/>
      <c r="Q136" s="34" t="str">
        <f aca="false">IF(OR(B136="",J136=""),"",IF(OR(J136="Wrong",K136="50-50",K136="Guess"),B136+Lists!$Y$5,""))</f>
        <v/>
      </c>
      <c r="R136" s="29"/>
      <c r="S136" s="34" t="str">
        <f aca="false">IF(Q136="","",B136+Lists!$Y$6)</f>
        <v/>
      </c>
      <c r="T136" s="29"/>
      <c r="U136" s="33" t="str">
        <f aca="true">IF(J136="","",IF(Q136="","—",IF(T136="Correct","Mastered",IF(OR(R136="Wrong",T136="Wrong"),"Keep reviewing",IF(AND(R136="",TODAY()&gt;=Q136),"Retry 1 DUE",IF(AND(R136="Correct",T136="",TODAY()&gt;=S136),"Retry 2 DUE",IF(R136="","Retry 1 scheduled","Retry 2 scheduled")))))))</f>
        <v/>
      </c>
    </row>
    <row r="137" customFormat="false" ht="15" hidden="false" customHeight="false" outlineLevel="0" collapsed="false">
      <c r="A137" s="27" t="str">
        <f aca="false">IF(COUNTA(B137:I137)=0,"",ROW()-4)</f>
        <v/>
      </c>
      <c r="B137" s="28"/>
      <c r="C137" s="29"/>
      <c r="D137" s="30"/>
      <c r="E137" s="29"/>
      <c r="F137" s="30"/>
      <c r="G137" s="31"/>
      <c r="H137" s="32"/>
      <c r="I137" s="32"/>
      <c r="J137" s="33" t="str">
        <f aca="false">IF(OR(H137="",I137=""),"",IF(UPPER(SUBSTITUTE(SUBSTITUTE(SUBSTITUTE(H137," ",""),",",""),";",""))=UPPER(SUBSTITUTE(SUBSTITUTE(SUBSTITUTE(I137," ",""),",",""),";","")),"Correct","Wrong"))</f>
        <v/>
      </c>
      <c r="K137" s="29"/>
      <c r="L137" s="29"/>
      <c r="M137" s="27" t="str">
        <f aca="false">IF(E137="","",IFERROR(INDEX(Lists!$B$5:$B$12,MATCH(E137,Lists!$A$5:$A$12,0)),""))</f>
        <v/>
      </c>
      <c r="N137" s="33" t="str">
        <f aca="false">IF(OR(L137="",M137=""),"",IF(L137&gt;M137,"Slow",IF(AND(J137="Wrong",L137&lt;0.5*M137),"Rushed?","OK")))</f>
        <v/>
      </c>
      <c r="O137" s="30"/>
      <c r="P137" s="30"/>
      <c r="Q137" s="34" t="str">
        <f aca="false">IF(OR(B137="",J137=""),"",IF(OR(J137="Wrong",K137="50-50",K137="Guess"),B137+Lists!$Y$5,""))</f>
        <v/>
      </c>
      <c r="R137" s="29"/>
      <c r="S137" s="34" t="str">
        <f aca="false">IF(Q137="","",B137+Lists!$Y$6)</f>
        <v/>
      </c>
      <c r="T137" s="29"/>
      <c r="U137" s="33" t="str">
        <f aca="true">IF(J137="","",IF(Q137="","—",IF(T137="Correct","Mastered",IF(OR(R137="Wrong",T137="Wrong"),"Keep reviewing",IF(AND(R137="",TODAY()&gt;=Q137),"Retry 1 DUE",IF(AND(R137="Correct",T137="",TODAY()&gt;=S137),"Retry 2 DUE",IF(R137="","Retry 1 scheduled","Retry 2 scheduled")))))))</f>
        <v/>
      </c>
    </row>
    <row r="138" customFormat="false" ht="15" hidden="false" customHeight="false" outlineLevel="0" collapsed="false">
      <c r="A138" s="27" t="str">
        <f aca="false">IF(COUNTA(B138:I138)=0,"",ROW()-4)</f>
        <v/>
      </c>
      <c r="B138" s="28"/>
      <c r="C138" s="29"/>
      <c r="D138" s="30"/>
      <c r="E138" s="29"/>
      <c r="F138" s="30"/>
      <c r="G138" s="31"/>
      <c r="H138" s="32"/>
      <c r="I138" s="32"/>
      <c r="J138" s="33" t="str">
        <f aca="false">IF(OR(H138="",I138=""),"",IF(UPPER(SUBSTITUTE(SUBSTITUTE(SUBSTITUTE(H138," ",""),",",""),";",""))=UPPER(SUBSTITUTE(SUBSTITUTE(SUBSTITUTE(I138," ",""),",",""),";","")),"Correct","Wrong"))</f>
        <v/>
      </c>
      <c r="K138" s="29"/>
      <c r="L138" s="29"/>
      <c r="M138" s="27" t="str">
        <f aca="false">IF(E138="","",IFERROR(INDEX(Lists!$B$5:$B$12,MATCH(E138,Lists!$A$5:$A$12,0)),""))</f>
        <v/>
      </c>
      <c r="N138" s="33" t="str">
        <f aca="false">IF(OR(L138="",M138=""),"",IF(L138&gt;M138,"Slow",IF(AND(J138="Wrong",L138&lt;0.5*M138),"Rushed?","OK")))</f>
        <v/>
      </c>
      <c r="O138" s="30"/>
      <c r="P138" s="30"/>
      <c r="Q138" s="34" t="str">
        <f aca="false">IF(OR(B138="",J138=""),"",IF(OR(J138="Wrong",K138="50-50",K138="Guess"),B138+Lists!$Y$5,""))</f>
        <v/>
      </c>
      <c r="R138" s="29"/>
      <c r="S138" s="34" t="str">
        <f aca="false">IF(Q138="","",B138+Lists!$Y$6)</f>
        <v/>
      </c>
      <c r="T138" s="29"/>
      <c r="U138" s="33" t="str">
        <f aca="true">IF(J138="","",IF(Q138="","—",IF(T138="Correct","Mastered",IF(OR(R138="Wrong",T138="Wrong"),"Keep reviewing",IF(AND(R138="",TODAY()&gt;=Q138),"Retry 1 DUE",IF(AND(R138="Correct",T138="",TODAY()&gt;=S138),"Retry 2 DUE",IF(R138="","Retry 1 scheduled","Retry 2 scheduled")))))))</f>
        <v/>
      </c>
    </row>
    <row r="139" customFormat="false" ht="15" hidden="false" customHeight="false" outlineLevel="0" collapsed="false">
      <c r="A139" s="27" t="str">
        <f aca="false">IF(COUNTA(B139:I139)=0,"",ROW()-4)</f>
        <v/>
      </c>
      <c r="B139" s="28"/>
      <c r="C139" s="29"/>
      <c r="D139" s="30"/>
      <c r="E139" s="29"/>
      <c r="F139" s="30"/>
      <c r="G139" s="31"/>
      <c r="H139" s="32"/>
      <c r="I139" s="32"/>
      <c r="J139" s="33" t="str">
        <f aca="false">IF(OR(H139="",I139=""),"",IF(UPPER(SUBSTITUTE(SUBSTITUTE(SUBSTITUTE(H139," ",""),",",""),";",""))=UPPER(SUBSTITUTE(SUBSTITUTE(SUBSTITUTE(I139," ",""),",",""),";","")),"Correct","Wrong"))</f>
        <v/>
      </c>
      <c r="K139" s="29"/>
      <c r="L139" s="29"/>
      <c r="M139" s="27" t="str">
        <f aca="false">IF(E139="","",IFERROR(INDEX(Lists!$B$5:$B$12,MATCH(E139,Lists!$A$5:$A$12,0)),""))</f>
        <v/>
      </c>
      <c r="N139" s="33" t="str">
        <f aca="false">IF(OR(L139="",M139=""),"",IF(L139&gt;M139,"Slow",IF(AND(J139="Wrong",L139&lt;0.5*M139),"Rushed?","OK")))</f>
        <v/>
      </c>
      <c r="O139" s="30"/>
      <c r="P139" s="30"/>
      <c r="Q139" s="34" t="str">
        <f aca="false">IF(OR(B139="",J139=""),"",IF(OR(J139="Wrong",K139="50-50",K139="Guess"),B139+Lists!$Y$5,""))</f>
        <v/>
      </c>
      <c r="R139" s="29"/>
      <c r="S139" s="34" t="str">
        <f aca="false">IF(Q139="","",B139+Lists!$Y$6)</f>
        <v/>
      </c>
      <c r="T139" s="29"/>
      <c r="U139" s="33" t="str">
        <f aca="true">IF(J139="","",IF(Q139="","—",IF(T139="Correct","Mastered",IF(OR(R139="Wrong",T139="Wrong"),"Keep reviewing",IF(AND(R139="",TODAY()&gt;=Q139),"Retry 1 DUE",IF(AND(R139="Correct",T139="",TODAY()&gt;=S139),"Retry 2 DUE",IF(R139="","Retry 1 scheduled","Retry 2 scheduled")))))))</f>
        <v/>
      </c>
    </row>
    <row r="140" customFormat="false" ht="15" hidden="false" customHeight="false" outlineLevel="0" collapsed="false">
      <c r="A140" s="27" t="str">
        <f aca="false">IF(COUNTA(B140:I140)=0,"",ROW()-4)</f>
        <v/>
      </c>
      <c r="B140" s="28"/>
      <c r="C140" s="29"/>
      <c r="D140" s="30"/>
      <c r="E140" s="29"/>
      <c r="F140" s="30"/>
      <c r="G140" s="31"/>
      <c r="H140" s="32"/>
      <c r="I140" s="32"/>
      <c r="J140" s="33" t="str">
        <f aca="false">IF(OR(H140="",I140=""),"",IF(UPPER(SUBSTITUTE(SUBSTITUTE(SUBSTITUTE(H140," ",""),",",""),";",""))=UPPER(SUBSTITUTE(SUBSTITUTE(SUBSTITUTE(I140," ",""),",",""),";","")),"Correct","Wrong"))</f>
        <v/>
      </c>
      <c r="K140" s="29"/>
      <c r="L140" s="29"/>
      <c r="M140" s="27" t="str">
        <f aca="false">IF(E140="","",IFERROR(INDEX(Lists!$B$5:$B$12,MATCH(E140,Lists!$A$5:$A$12,0)),""))</f>
        <v/>
      </c>
      <c r="N140" s="33" t="str">
        <f aca="false">IF(OR(L140="",M140=""),"",IF(L140&gt;M140,"Slow",IF(AND(J140="Wrong",L140&lt;0.5*M140),"Rushed?","OK")))</f>
        <v/>
      </c>
      <c r="O140" s="30"/>
      <c r="P140" s="30"/>
      <c r="Q140" s="34" t="str">
        <f aca="false">IF(OR(B140="",J140=""),"",IF(OR(J140="Wrong",K140="50-50",K140="Guess"),B140+Lists!$Y$5,""))</f>
        <v/>
      </c>
      <c r="R140" s="29"/>
      <c r="S140" s="34" t="str">
        <f aca="false">IF(Q140="","",B140+Lists!$Y$6)</f>
        <v/>
      </c>
      <c r="T140" s="29"/>
      <c r="U140" s="33" t="str">
        <f aca="true">IF(J140="","",IF(Q140="","—",IF(T140="Correct","Mastered",IF(OR(R140="Wrong",T140="Wrong"),"Keep reviewing",IF(AND(R140="",TODAY()&gt;=Q140),"Retry 1 DUE",IF(AND(R140="Correct",T140="",TODAY()&gt;=S140),"Retry 2 DUE",IF(R140="","Retry 1 scheduled","Retry 2 scheduled")))))))</f>
        <v/>
      </c>
    </row>
    <row r="141" customFormat="false" ht="15" hidden="false" customHeight="false" outlineLevel="0" collapsed="false">
      <c r="A141" s="27" t="str">
        <f aca="false">IF(COUNTA(B141:I141)=0,"",ROW()-4)</f>
        <v/>
      </c>
      <c r="B141" s="28"/>
      <c r="C141" s="29"/>
      <c r="D141" s="30"/>
      <c r="E141" s="29"/>
      <c r="F141" s="30"/>
      <c r="G141" s="31"/>
      <c r="H141" s="32"/>
      <c r="I141" s="32"/>
      <c r="J141" s="33" t="str">
        <f aca="false">IF(OR(H141="",I141=""),"",IF(UPPER(SUBSTITUTE(SUBSTITUTE(SUBSTITUTE(H141," ",""),",",""),";",""))=UPPER(SUBSTITUTE(SUBSTITUTE(SUBSTITUTE(I141," ",""),",",""),";","")),"Correct","Wrong"))</f>
        <v/>
      </c>
      <c r="K141" s="29"/>
      <c r="L141" s="29"/>
      <c r="M141" s="27" t="str">
        <f aca="false">IF(E141="","",IFERROR(INDEX(Lists!$B$5:$B$12,MATCH(E141,Lists!$A$5:$A$12,0)),""))</f>
        <v/>
      </c>
      <c r="N141" s="33" t="str">
        <f aca="false">IF(OR(L141="",M141=""),"",IF(L141&gt;M141,"Slow",IF(AND(J141="Wrong",L141&lt;0.5*M141),"Rushed?","OK")))</f>
        <v/>
      </c>
      <c r="O141" s="30"/>
      <c r="P141" s="30"/>
      <c r="Q141" s="34" t="str">
        <f aca="false">IF(OR(B141="",J141=""),"",IF(OR(J141="Wrong",K141="50-50",K141="Guess"),B141+Lists!$Y$5,""))</f>
        <v/>
      </c>
      <c r="R141" s="29"/>
      <c r="S141" s="34" t="str">
        <f aca="false">IF(Q141="","",B141+Lists!$Y$6)</f>
        <v/>
      </c>
      <c r="T141" s="29"/>
      <c r="U141" s="33" t="str">
        <f aca="true">IF(J141="","",IF(Q141="","—",IF(T141="Correct","Mastered",IF(OR(R141="Wrong",T141="Wrong"),"Keep reviewing",IF(AND(R141="",TODAY()&gt;=Q141),"Retry 1 DUE",IF(AND(R141="Correct",T141="",TODAY()&gt;=S141),"Retry 2 DUE",IF(R141="","Retry 1 scheduled","Retry 2 scheduled")))))))</f>
        <v/>
      </c>
    </row>
    <row r="142" customFormat="false" ht="15" hidden="false" customHeight="false" outlineLevel="0" collapsed="false">
      <c r="A142" s="27" t="str">
        <f aca="false">IF(COUNTA(B142:I142)=0,"",ROW()-4)</f>
        <v/>
      </c>
      <c r="B142" s="28"/>
      <c r="C142" s="29"/>
      <c r="D142" s="30"/>
      <c r="E142" s="29"/>
      <c r="F142" s="30"/>
      <c r="G142" s="31"/>
      <c r="H142" s="32"/>
      <c r="I142" s="32"/>
      <c r="J142" s="33" t="str">
        <f aca="false">IF(OR(H142="",I142=""),"",IF(UPPER(SUBSTITUTE(SUBSTITUTE(SUBSTITUTE(H142," ",""),",",""),";",""))=UPPER(SUBSTITUTE(SUBSTITUTE(SUBSTITUTE(I142," ",""),",",""),";","")),"Correct","Wrong"))</f>
        <v/>
      </c>
      <c r="K142" s="29"/>
      <c r="L142" s="29"/>
      <c r="M142" s="27" t="str">
        <f aca="false">IF(E142="","",IFERROR(INDEX(Lists!$B$5:$B$12,MATCH(E142,Lists!$A$5:$A$12,0)),""))</f>
        <v/>
      </c>
      <c r="N142" s="33" t="str">
        <f aca="false">IF(OR(L142="",M142=""),"",IF(L142&gt;M142,"Slow",IF(AND(J142="Wrong",L142&lt;0.5*M142),"Rushed?","OK")))</f>
        <v/>
      </c>
      <c r="O142" s="30"/>
      <c r="P142" s="30"/>
      <c r="Q142" s="34" t="str">
        <f aca="false">IF(OR(B142="",J142=""),"",IF(OR(J142="Wrong",K142="50-50",K142="Guess"),B142+Lists!$Y$5,""))</f>
        <v/>
      </c>
      <c r="R142" s="29"/>
      <c r="S142" s="34" t="str">
        <f aca="false">IF(Q142="","",B142+Lists!$Y$6)</f>
        <v/>
      </c>
      <c r="T142" s="29"/>
      <c r="U142" s="33" t="str">
        <f aca="true">IF(J142="","",IF(Q142="","—",IF(T142="Correct","Mastered",IF(OR(R142="Wrong",T142="Wrong"),"Keep reviewing",IF(AND(R142="",TODAY()&gt;=Q142),"Retry 1 DUE",IF(AND(R142="Correct",T142="",TODAY()&gt;=S142),"Retry 2 DUE",IF(R142="","Retry 1 scheduled","Retry 2 scheduled")))))))</f>
        <v/>
      </c>
    </row>
    <row r="143" customFormat="false" ht="15" hidden="false" customHeight="false" outlineLevel="0" collapsed="false">
      <c r="A143" s="27" t="str">
        <f aca="false">IF(COUNTA(B143:I143)=0,"",ROW()-4)</f>
        <v/>
      </c>
      <c r="B143" s="28"/>
      <c r="C143" s="29"/>
      <c r="D143" s="30"/>
      <c r="E143" s="29"/>
      <c r="F143" s="30"/>
      <c r="G143" s="31"/>
      <c r="H143" s="32"/>
      <c r="I143" s="32"/>
      <c r="J143" s="33" t="str">
        <f aca="false">IF(OR(H143="",I143=""),"",IF(UPPER(SUBSTITUTE(SUBSTITUTE(SUBSTITUTE(H143," ",""),",",""),";",""))=UPPER(SUBSTITUTE(SUBSTITUTE(SUBSTITUTE(I143," ",""),",",""),";","")),"Correct","Wrong"))</f>
        <v/>
      </c>
      <c r="K143" s="29"/>
      <c r="L143" s="29"/>
      <c r="M143" s="27" t="str">
        <f aca="false">IF(E143="","",IFERROR(INDEX(Lists!$B$5:$B$12,MATCH(E143,Lists!$A$5:$A$12,0)),""))</f>
        <v/>
      </c>
      <c r="N143" s="33" t="str">
        <f aca="false">IF(OR(L143="",M143=""),"",IF(L143&gt;M143,"Slow",IF(AND(J143="Wrong",L143&lt;0.5*M143),"Rushed?","OK")))</f>
        <v/>
      </c>
      <c r="O143" s="30"/>
      <c r="P143" s="30"/>
      <c r="Q143" s="34" t="str">
        <f aca="false">IF(OR(B143="",J143=""),"",IF(OR(J143="Wrong",K143="50-50",K143="Guess"),B143+Lists!$Y$5,""))</f>
        <v/>
      </c>
      <c r="R143" s="29"/>
      <c r="S143" s="34" t="str">
        <f aca="false">IF(Q143="","",B143+Lists!$Y$6)</f>
        <v/>
      </c>
      <c r="T143" s="29"/>
      <c r="U143" s="33" t="str">
        <f aca="true">IF(J143="","",IF(Q143="","—",IF(T143="Correct","Mastered",IF(OR(R143="Wrong",T143="Wrong"),"Keep reviewing",IF(AND(R143="",TODAY()&gt;=Q143),"Retry 1 DUE",IF(AND(R143="Correct",T143="",TODAY()&gt;=S143),"Retry 2 DUE",IF(R143="","Retry 1 scheduled","Retry 2 scheduled")))))))</f>
        <v/>
      </c>
    </row>
    <row r="144" customFormat="false" ht="15" hidden="false" customHeight="false" outlineLevel="0" collapsed="false">
      <c r="A144" s="27" t="str">
        <f aca="false">IF(COUNTA(B144:I144)=0,"",ROW()-4)</f>
        <v/>
      </c>
      <c r="B144" s="28"/>
      <c r="C144" s="29"/>
      <c r="D144" s="30"/>
      <c r="E144" s="29"/>
      <c r="F144" s="30"/>
      <c r="G144" s="31"/>
      <c r="H144" s="32"/>
      <c r="I144" s="32"/>
      <c r="J144" s="33" t="str">
        <f aca="false">IF(OR(H144="",I144=""),"",IF(UPPER(SUBSTITUTE(SUBSTITUTE(SUBSTITUTE(H144," ",""),",",""),";",""))=UPPER(SUBSTITUTE(SUBSTITUTE(SUBSTITUTE(I144," ",""),",",""),";","")),"Correct","Wrong"))</f>
        <v/>
      </c>
      <c r="K144" s="29"/>
      <c r="L144" s="29"/>
      <c r="M144" s="27" t="str">
        <f aca="false">IF(E144="","",IFERROR(INDEX(Lists!$B$5:$B$12,MATCH(E144,Lists!$A$5:$A$12,0)),""))</f>
        <v/>
      </c>
      <c r="N144" s="33" t="str">
        <f aca="false">IF(OR(L144="",M144=""),"",IF(L144&gt;M144,"Slow",IF(AND(J144="Wrong",L144&lt;0.5*M144),"Rushed?","OK")))</f>
        <v/>
      </c>
      <c r="O144" s="30"/>
      <c r="P144" s="30"/>
      <c r="Q144" s="34" t="str">
        <f aca="false">IF(OR(B144="",J144=""),"",IF(OR(J144="Wrong",K144="50-50",K144="Guess"),B144+Lists!$Y$5,""))</f>
        <v/>
      </c>
      <c r="R144" s="29"/>
      <c r="S144" s="34" t="str">
        <f aca="false">IF(Q144="","",B144+Lists!$Y$6)</f>
        <v/>
      </c>
      <c r="T144" s="29"/>
      <c r="U144" s="33" t="str">
        <f aca="true">IF(J144="","",IF(Q144="","—",IF(T144="Correct","Mastered",IF(OR(R144="Wrong",T144="Wrong"),"Keep reviewing",IF(AND(R144="",TODAY()&gt;=Q144),"Retry 1 DUE",IF(AND(R144="Correct",T144="",TODAY()&gt;=S144),"Retry 2 DUE",IF(R144="","Retry 1 scheduled","Retry 2 scheduled")))))))</f>
        <v/>
      </c>
    </row>
    <row r="145" customFormat="false" ht="15" hidden="false" customHeight="false" outlineLevel="0" collapsed="false">
      <c r="A145" s="27" t="str">
        <f aca="false">IF(COUNTA(B145:I145)=0,"",ROW()-4)</f>
        <v/>
      </c>
      <c r="B145" s="28"/>
      <c r="C145" s="29"/>
      <c r="D145" s="30"/>
      <c r="E145" s="29"/>
      <c r="F145" s="30"/>
      <c r="G145" s="31"/>
      <c r="H145" s="32"/>
      <c r="I145" s="32"/>
      <c r="J145" s="33" t="str">
        <f aca="false">IF(OR(H145="",I145=""),"",IF(UPPER(SUBSTITUTE(SUBSTITUTE(SUBSTITUTE(H145," ",""),",",""),";",""))=UPPER(SUBSTITUTE(SUBSTITUTE(SUBSTITUTE(I145," ",""),",",""),";","")),"Correct","Wrong"))</f>
        <v/>
      </c>
      <c r="K145" s="29"/>
      <c r="L145" s="29"/>
      <c r="M145" s="27" t="str">
        <f aca="false">IF(E145="","",IFERROR(INDEX(Lists!$B$5:$B$12,MATCH(E145,Lists!$A$5:$A$12,0)),""))</f>
        <v/>
      </c>
      <c r="N145" s="33" t="str">
        <f aca="false">IF(OR(L145="",M145=""),"",IF(L145&gt;M145,"Slow",IF(AND(J145="Wrong",L145&lt;0.5*M145),"Rushed?","OK")))</f>
        <v/>
      </c>
      <c r="O145" s="30"/>
      <c r="P145" s="30"/>
      <c r="Q145" s="34" t="str">
        <f aca="false">IF(OR(B145="",J145=""),"",IF(OR(J145="Wrong",K145="50-50",K145="Guess"),B145+Lists!$Y$5,""))</f>
        <v/>
      </c>
      <c r="R145" s="29"/>
      <c r="S145" s="34" t="str">
        <f aca="false">IF(Q145="","",B145+Lists!$Y$6)</f>
        <v/>
      </c>
      <c r="T145" s="29"/>
      <c r="U145" s="33" t="str">
        <f aca="true">IF(J145="","",IF(Q145="","—",IF(T145="Correct","Mastered",IF(OR(R145="Wrong",T145="Wrong"),"Keep reviewing",IF(AND(R145="",TODAY()&gt;=Q145),"Retry 1 DUE",IF(AND(R145="Correct",T145="",TODAY()&gt;=S145),"Retry 2 DUE",IF(R145="","Retry 1 scheduled","Retry 2 scheduled")))))))</f>
        <v/>
      </c>
    </row>
    <row r="146" customFormat="false" ht="15" hidden="false" customHeight="false" outlineLevel="0" collapsed="false">
      <c r="A146" s="27" t="str">
        <f aca="false">IF(COUNTA(B146:I146)=0,"",ROW()-4)</f>
        <v/>
      </c>
      <c r="B146" s="28"/>
      <c r="C146" s="29"/>
      <c r="D146" s="30"/>
      <c r="E146" s="29"/>
      <c r="F146" s="30"/>
      <c r="G146" s="31"/>
      <c r="H146" s="32"/>
      <c r="I146" s="32"/>
      <c r="J146" s="33" t="str">
        <f aca="false">IF(OR(H146="",I146=""),"",IF(UPPER(SUBSTITUTE(SUBSTITUTE(SUBSTITUTE(H146," ",""),",",""),";",""))=UPPER(SUBSTITUTE(SUBSTITUTE(SUBSTITUTE(I146," ",""),",",""),";","")),"Correct","Wrong"))</f>
        <v/>
      </c>
      <c r="K146" s="29"/>
      <c r="L146" s="29"/>
      <c r="M146" s="27" t="str">
        <f aca="false">IF(E146="","",IFERROR(INDEX(Lists!$B$5:$B$12,MATCH(E146,Lists!$A$5:$A$12,0)),""))</f>
        <v/>
      </c>
      <c r="N146" s="33" t="str">
        <f aca="false">IF(OR(L146="",M146=""),"",IF(L146&gt;M146,"Slow",IF(AND(J146="Wrong",L146&lt;0.5*M146),"Rushed?","OK")))</f>
        <v/>
      </c>
      <c r="O146" s="30"/>
      <c r="P146" s="30"/>
      <c r="Q146" s="34" t="str">
        <f aca="false">IF(OR(B146="",J146=""),"",IF(OR(J146="Wrong",K146="50-50",K146="Guess"),B146+Lists!$Y$5,""))</f>
        <v/>
      </c>
      <c r="R146" s="29"/>
      <c r="S146" s="34" t="str">
        <f aca="false">IF(Q146="","",B146+Lists!$Y$6)</f>
        <v/>
      </c>
      <c r="T146" s="29"/>
      <c r="U146" s="33" t="str">
        <f aca="true">IF(J146="","",IF(Q146="","—",IF(T146="Correct","Mastered",IF(OR(R146="Wrong",T146="Wrong"),"Keep reviewing",IF(AND(R146="",TODAY()&gt;=Q146),"Retry 1 DUE",IF(AND(R146="Correct",T146="",TODAY()&gt;=S146),"Retry 2 DUE",IF(R146="","Retry 1 scheduled","Retry 2 scheduled")))))))</f>
        <v/>
      </c>
    </row>
    <row r="147" customFormat="false" ht="15" hidden="false" customHeight="false" outlineLevel="0" collapsed="false">
      <c r="A147" s="27" t="str">
        <f aca="false">IF(COUNTA(B147:I147)=0,"",ROW()-4)</f>
        <v/>
      </c>
      <c r="B147" s="28"/>
      <c r="C147" s="29"/>
      <c r="D147" s="30"/>
      <c r="E147" s="29"/>
      <c r="F147" s="30"/>
      <c r="G147" s="31"/>
      <c r="H147" s="32"/>
      <c r="I147" s="32"/>
      <c r="J147" s="33" t="str">
        <f aca="false">IF(OR(H147="",I147=""),"",IF(UPPER(SUBSTITUTE(SUBSTITUTE(SUBSTITUTE(H147," ",""),",",""),";",""))=UPPER(SUBSTITUTE(SUBSTITUTE(SUBSTITUTE(I147," ",""),",",""),";","")),"Correct","Wrong"))</f>
        <v/>
      </c>
      <c r="K147" s="29"/>
      <c r="L147" s="29"/>
      <c r="M147" s="27" t="str">
        <f aca="false">IF(E147="","",IFERROR(INDEX(Lists!$B$5:$B$12,MATCH(E147,Lists!$A$5:$A$12,0)),""))</f>
        <v/>
      </c>
      <c r="N147" s="33" t="str">
        <f aca="false">IF(OR(L147="",M147=""),"",IF(L147&gt;M147,"Slow",IF(AND(J147="Wrong",L147&lt;0.5*M147),"Rushed?","OK")))</f>
        <v/>
      </c>
      <c r="O147" s="30"/>
      <c r="P147" s="30"/>
      <c r="Q147" s="34" t="str">
        <f aca="false">IF(OR(B147="",J147=""),"",IF(OR(J147="Wrong",K147="50-50",K147="Guess"),B147+Lists!$Y$5,""))</f>
        <v/>
      </c>
      <c r="R147" s="29"/>
      <c r="S147" s="34" t="str">
        <f aca="false">IF(Q147="","",B147+Lists!$Y$6)</f>
        <v/>
      </c>
      <c r="T147" s="29"/>
      <c r="U147" s="33" t="str">
        <f aca="true">IF(J147="","",IF(Q147="","—",IF(T147="Correct","Mastered",IF(OR(R147="Wrong",T147="Wrong"),"Keep reviewing",IF(AND(R147="",TODAY()&gt;=Q147),"Retry 1 DUE",IF(AND(R147="Correct",T147="",TODAY()&gt;=S147),"Retry 2 DUE",IF(R147="","Retry 1 scheduled","Retry 2 scheduled")))))))</f>
        <v/>
      </c>
    </row>
    <row r="148" customFormat="false" ht="15" hidden="false" customHeight="false" outlineLevel="0" collapsed="false">
      <c r="A148" s="27" t="str">
        <f aca="false">IF(COUNTA(B148:I148)=0,"",ROW()-4)</f>
        <v/>
      </c>
      <c r="B148" s="28"/>
      <c r="C148" s="29"/>
      <c r="D148" s="30"/>
      <c r="E148" s="29"/>
      <c r="F148" s="30"/>
      <c r="G148" s="31"/>
      <c r="H148" s="32"/>
      <c r="I148" s="32"/>
      <c r="J148" s="33" t="str">
        <f aca="false">IF(OR(H148="",I148=""),"",IF(UPPER(SUBSTITUTE(SUBSTITUTE(SUBSTITUTE(H148," ",""),",",""),";",""))=UPPER(SUBSTITUTE(SUBSTITUTE(SUBSTITUTE(I148," ",""),",",""),";","")),"Correct","Wrong"))</f>
        <v/>
      </c>
      <c r="K148" s="29"/>
      <c r="L148" s="29"/>
      <c r="M148" s="27" t="str">
        <f aca="false">IF(E148="","",IFERROR(INDEX(Lists!$B$5:$B$12,MATCH(E148,Lists!$A$5:$A$12,0)),""))</f>
        <v/>
      </c>
      <c r="N148" s="33" t="str">
        <f aca="false">IF(OR(L148="",M148=""),"",IF(L148&gt;M148,"Slow",IF(AND(J148="Wrong",L148&lt;0.5*M148),"Rushed?","OK")))</f>
        <v/>
      </c>
      <c r="O148" s="30"/>
      <c r="P148" s="30"/>
      <c r="Q148" s="34" t="str">
        <f aca="false">IF(OR(B148="",J148=""),"",IF(OR(J148="Wrong",K148="50-50",K148="Guess"),B148+Lists!$Y$5,""))</f>
        <v/>
      </c>
      <c r="R148" s="29"/>
      <c r="S148" s="34" t="str">
        <f aca="false">IF(Q148="","",B148+Lists!$Y$6)</f>
        <v/>
      </c>
      <c r="T148" s="29"/>
      <c r="U148" s="33" t="str">
        <f aca="true">IF(J148="","",IF(Q148="","—",IF(T148="Correct","Mastered",IF(OR(R148="Wrong",T148="Wrong"),"Keep reviewing",IF(AND(R148="",TODAY()&gt;=Q148),"Retry 1 DUE",IF(AND(R148="Correct",T148="",TODAY()&gt;=S148),"Retry 2 DUE",IF(R148="","Retry 1 scheduled","Retry 2 scheduled")))))))</f>
        <v/>
      </c>
    </row>
    <row r="149" customFormat="false" ht="15" hidden="false" customHeight="false" outlineLevel="0" collapsed="false">
      <c r="A149" s="27" t="str">
        <f aca="false">IF(COUNTA(B149:I149)=0,"",ROW()-4)</f>
        <v/>
      </c>
      <c r="B149" s="28"/>
      <c r="C149" s="29"/>
      <c r="D149" s="30"/>
      <c r="E149" s="29"/>
      <c r="F149" s="30"/>
      <c r="G149" s="31"/>
      <c r="H149" s="32"/>
      <c r="I149" s="32"/>
      <c r="J149" s="33" t="str">
        <f aca="false">IF(OR(H149="",I149=""),"",IF(UPPER(SUBSTITUTE(SUBSTITUTE(SUBSTITUTE(H149," ",""),",",""),";",""))=UPPER(SUBSTITUTE(SUBSTITUTE(SUBSTITUTE(I149," ",""),",",""),";","")),"Correct","Wrong"))</f>
        <v/>
      </c>
      <c r="K149" s="29"/>
      <c r="L149" s="29"/>
      <c r="M149" s="27" t="str">
        <f aca="false">IF(E149="","",IFERROR(INDEX(Lists!$B$5:$B$12,MATCH(E149,Lists!$A$5:$A$12,0)),""))</f>
        <v/>
      </c>
      <c r="N149" s="33" t="str">
        <f aca="false">IF(OR(L149="",M149=""),"",IF(L149&gt;M149,"Slow",IF(AND(J149="Wrong",L149&lt;0.5*M149),"Rushed?","OK")))</f>
        <v/>
      </c>
      <c r="O149" s="30"/>
      <c r="P149" s="30"/>
      <c r="Q149" s="34" t="str">
        <f aca="false">IF(OR(B149="",J149=""),"",IF(OR(J149="Wrong",K149="50-50",K149="Guess"),B149+Lists!$Y$5,""))</f>
        <v/>
      </c>
      <c r="R149" s="29"/>
      <c r="S149" s="34" t="str">
        <f aca="false">IF(Q149="","",B149+Lists!$Y$6)</f>
        <v/>
      </c>
      <c r="T149" s="29"/>
      <c r="U149" s="33" t="str">
        <f aca="true">IF(J149="","",IF(Q149="","—",IF(T149="Correct","Mastered",IF(OR(R149="Wrong",T149="Wrong"),"Keep reviewing",IF(AND(R149="",TODAY()&gt;=Q149),"Retry 1 DUE",IF(AND(R149="Correct",T149="",TODAY()&gt;=S149),"Retry 2 DUE",IF(R149="","Retry 1 scheduled","Retry 2 scheduled")))))))</f>
        <v/>
      </c>
    </row>
    <row r="150" customFormat="false" ht="15" hidden="false" customHeight="false" outlineLevel="0" collapsed="false">
      <c r="A150" s="27" t="str">
        <f aca="false">IF(COUNTA(B150:I150)=0,"",ROW()-4)</f>
        <v/>
      </c>
      <c r="B150" s="28"/>
      <c r="C150" s="29"/>
      <c r="D150" s="30"/>
      <c r="E150" s="29"/>
      <c r="F150" s="30"/>
      <c r="G150" s="31"/>
      <c r="H150" s="32"/>
      <c r="I150" s="32"/>
      <c r="J150" s="33" t="str">
        <f aca="false">IF(OR(H150="",I150=""),"",IF(UPPER(SUBSTITUTE(SUBSTITUTE(SUBSTITUTE(H150," ",""),",",""),";",""))=UPPER(SUBSTITUTE(SUBSTITUTE(SUBSTITUTE(I150," ",""),",",""),";","")),"Correct","Wrong"))</f>
        <v/>
      </c>
      <c r="K150" s="29"/>
      <c r="L150" s="29"/>
      <c r="M150" s="27" t="str">
        <f aca="false">IF(E150="","",IFERROR(INDEX(Lists!$B$5:$B$12,MATCH(E150,Lists!$A$5:$A$12,0)),""))</f>
        <v/>
      </c>
      <c r="N150" s="33" t="str">
        <f aca="false">IF(OR(L150="",M150=""),"",IF(L150&gt;M150,"Slow",IF(AND(J150="Wrong",L150&lt;0.5*M150),"Rushed?","OK")))</f>
        <v/>
      </c>
      <c r="O150" s="30"/>
      <c r="P150" s="30"/>
      <c r="Q150" s="34" t="str">
        <f aca="false">IF(OR(B150="",J150=""),"",IF(OR(J150="Wrong",K150="50-50",K150="Guess"),B150+Lists!$Y$5,""))</f>
        <v/>
      </c>
      <c r="R150" s="29"/>
      <c r="S150" s="34" t="str">
        <f aca="false">IF(Q150="","",B150+Lists!$Y$6)</f>
        <v/>
      </c>
      <c r="T150" s="29"/>
      <c r="U150" s="33" t="str">
        <f aca="true">IF(J150="","",IF(Q150="","—",IF(T150="Correct","Mastered",IF(OR(R150="Wrong",T150="Wrong"),"Keep reviewing",IF(AND(R150="",TODAY()&gt;=Q150),"Retry 1 DUE",IF(AND(R150="Correct",T150="",TODAY()&gt;=S150),"Retry 2 DUE",IF(R150="","Retry 1 scheduled","Retry 2 scheduled")))))))</f>
        <v/>
      </c>
    </row>
    <row r="151" customFormat="false" ht="15" hidden="false" customHeight="false" outlineLevel="0" collapsed="false">
      <c r="A151" s="27" t="str">
        <f aca="false">IF(COUNTA(B151:I151)=0,"",ROW()-4)</f>
        <v/>
      </c>
      <c r="B151" s="28"/>
      <c r="C151" s="29"/>
      <c r="D151" s="30"/>
      <c r="E151" s="29"/>
      <c r="F151" s="30"/>
      <c r="G151" s="31"/>
      <c r="H151" s="32"/>
      <c r="I151" s="32"/>
      <c r="J151" s="33" t="str">
        <f aca="false">IF(OR(H151="",I151=""),"",IF(UPPER(SUBSTITUTE(SUBSTITUTE(SUBSTITUTE(H151," ",""),",",""),";",""))=UPPER(SUBSTITUTE(SUBSTITUTE(SUBSTITUTE(I151," ",""),",",""),";","")),"Correct","Wrong"))</f>
        <v/>
      </c>
      <c r="K151" s="29"/>
      <c r="L151" s="29"/>
      <c r="M151" s="27" t="str">
        <f aca="false">IF(E151="","",IFERROR(INDEX(Lists!$B$5:$B$12,MATCH(E151,Lists!$A$5:$A$12,0)),""))</f>
        <v/>
      </c>
      <c r="N151" s="33" t="str">
        <f aca="false">IF(OR(L151="",M151=""),"",IF(L151&gt;M151,"Slow",IF(AND(J151="Wrong",L151&lt;0.5*M151),"Rushed?","OK")))</f>
        <v/>
      </c>
      <c r="O151" s="30"/>
      <c r="P151" s="30"/>
      <c r="Q151" s="34" t="str">
        <f aca="false">IF(OR(B151="",J151=""),"",IF(OR(J151="Wrong",K151="50-50",K151="Guess"),B151+Lists!$Y$5,""))</f>
        <v/>
      </c>
      <c r="R151" s="29"/>
      <c r="S151" s="34" t="str">
        <f aca="false">IF(Q151="","",B151+Lists!$Y$6)</f>
        <v/>
      </c>
      <c r="T151" s="29"/>
      <c r="U151" s="33" t="str">
        <f aca="true">IF(J151="","",IF(Q151="","—",IF(T151="Correct","Mastered",IF(OR(R151="Wrong",T151="Wrong"),"Keep reviewing",IF(AND(R151="",TODAY()&gt;=Q151),"Retry 1 DUE",IF(AND(R151="Correct",T151="",TODAY()&gt;=S151),"Retry 2 DUE",IF(R151="","Retry 1 scheduled","Retry 2 scheduled")))))))</f>
        <v/>
      </c>
    </row>
    <row r="152" customFormat="false" ht="15" hidden="false" customHeight="false" outlineLevel="0" collapsed="false">
      <c r="A152" s="27" t="str">
        <f aca="false">IF(COUNTA(B152:I152)=0,"",ROW()-4)</f>
        <v/>
      </c>
      <c r="B152" s="28"/>
      <c r="C152" s="29"/>
      <c r="D152" s="30"/>
      <c r="E152" s="29"/>
      <c r="F152" s="30"/>
      <c r="G152" s="31"/>
      <c r="H152" s="32"/>
      <c r="I152" s="32"/>
      <c r="J152" s="33" t="str">
        <f aca="false">IF(OR(H152="",I152=""),"",IF(UPPER(SUBSTITUTE(SUBSTITUTE(SUBSTITUTE(H152," ",""),",",""),";",""))=UPPER(SUBSTITUTE(SUBSTITUTE(SUBSTITUTE(I152," ",""),",",""),";","")),"Correct","Wrong"))</f>
        <v/>
      </c>
      <c r="K152" s="29"/>
      <c r="L152" s="29"/>
      <c r="M152" s="27" t="str">
        <f aca="false">IF(E152="","",IFERROR(INDEX(Lists!$B$5:$B$12,MATCH(E152,Lists!$A$5:$A$12,0)),""))</f>
        <v/>
      </c>
      <c r="N152" s="33" t="str">
        <f aca="false">IF(OR(L152="",M152=""),"",IF(L152&gt;M152,"Slow",IF(AND(J152="Wrong",L152&lt;0.5*M152),"Rushed?","OK")))</f>
        <v/>
      </c>
      <c r="O152" s="30"/>
      <c r="P152" s="30"/>
      <c r="Q152" s="34" t="str">
        <f aca="false">IF(OR(B152="",J152=""),"",IF(OR(J152="Wrong",K152="50-50",K152="Guess"),B152+Lists!$Y$5,""))</f>
        <v/>
      </c>
      <c r="R152" s="29"/>
      <c r="S152" s="34" t="str">
        <f aca="false">IF(Q152="","",B152+Lists!$Y$6)</f>
        <v/>
      </c>
      <c r="T152" s="29"/>
      <c r="U152" s="33" t="str">
        <f aca="true">IF(J152="","",IF(Q152="","—",IF(T152="Correct","Mastered",IF(OR(R152="Wrong",T152="Wrong"),"Keep reviewing",IF(AND(R152="",TODAY()&gt;=Q152),"Retry 1 DUE",IF(AND(R152="Correct",T152="",TODAY()&gt;=S152),"Retry 2 DUE",IF(R152="","Retry 1 scheduled","Retry 2 scheduled")))))))</f>
        <v/>
      </c>
    </row>
    <row r="153" customFormat="false" ht="15" hidden="false" customHeight="false" outlineLevel="0" collapsed="false">
      <c r="A153" s="27" t="str">
        <f aca="false">IF(COUNTA(B153:I153)=0,"",ROW()-4)</f>
        <v/>
      </c>
      <c r="B153" s="28"/>
      <c r="C153" s="29"/>
      <c r="D153" s="30"/>
      <c r="E153" s="29"/>
      <c r="F153" s="30"/>
      <c r="G153" s="31"/>
      <c r="H153" s="32"/>
      <c r="I153" s="32"/>
      <c r="J153" s="33" t="str">
        <f aca="false">IF(OR(H153="",I153=""),"",IF(UPPER(SUBSTITUTE(SUBSTITUTE(SUBSTITUTE(H153," ",""),",",""),";",""))=UPPER(SUBSTITUTE(SUBSTITUTE(SUBSTITUTE(I153," ",""),",",""),";","")),"Correct","Wrong"))</f>
        <v/>
      </c>
      <c r="K153" s="29"/>
      <c r="L153" s="29"/>
      <c r="M153" s="27" t="str">
        <f aca="false">IF(E153="","",IFERROR(INDEX(Lists!$B$5:$B$12,MATCH(E153,Lists!$A$5:$A$12,0)),""))</f>
        <v/>
      </c>
      <c r="N153" s="33" t="str">
        <f aca="false">IF(OR(L153="",M153=""),"",IF(L153&gt;M153,"Slow",IF(AND(J153="Wrong",L153&lt;0.5*M153),"Rushed?","OK")))</f>
        <v/>
      </c>
      <c r="O153" s="30"/>
      <c r="P153" s="30"/>
      <c r="Q153" s="34" t="str">
        <f aca="false">IF(OR(B153="",J153=""),"",IF(OR(J153="Wrong",K153="50-50",K153="Guess"),B153+Lists!$Y$5,""))</f>
        <v/>
      </c>
      <c r="R153" s="29"/>
      <c r="S153" s="34" t="str">
        <f aca="false">IF(Q153="","",B153+Lists!$Y$6)</f>
        <v/>
      </c>
      <c r="T153" s="29"/>
      <c r="U153" s="33" t="str">
        <f aca="true">IF(J153="","",IF(Q153="","—",IF(T153="Correct","Mastered",IF(OR(R153="Wrong",T153="Wrong"),"Keep reviewing",IF(AND(R153="",TODAY()&gt;=Q153),"Retry 1 DUE",IF(AND(R153="Correct",T153="",TODAY()&gt;=S153),"Retry 2 DUE",IF(R153="","Retry 1 scheduled","Retry 2 scheduled")))))))</f>
        <v/>
      </c>
    </row>
    <row r="154" customFormat="false" ht="15" hidden="false" customHeight="false" outlineLevel="0" collapsed="false">
      <c r="A154" s="27" t="str">
        <f aca="false">IF(COUNTA(B154:I154)=0,"",ROW()-4)</f>
        <v/>
      </c>
      <c r="B154" s="28"/>
      <c r="C154" s="29"/>
      <c r="D154" s="30"/>
      <c r="E154" s="29"/>
      <c r="F154" s="30"/>
      <c r="G154" s="31"/>
      <c r="H154" s="32"/>
      <c r="I154" s="32"/>
      <c r="J154" s="33" t="str">
        <f aca="false">IF(OR(H154="",I154=""),"",IF(UPPER(SUBSTITUTE(SUBSTITUTE(SUBSTITUTE(H154," ",""),",",""),";",""))=UPPER(SUBSTITUTE(SUBSTITUTE(SUBSTITUTE(I154," ",""),",",""),";","")),"Correct","Wrong"))</f>
        <v/>
      </c>
      <c r="K154" s="29"/>
      <c r="L154" s="29"/>
      <c r="M154" s="27" t="str">
        <f aca="false">IF(E154="","",IFERROR(INDEX(Lists!$B$5:$B$12,MATCH(E154,Lists!$A$5:$A$12,0)),""))</f>
        <v/>
      </c>
      <c r="N154" s="33" t="str">
        <f aca="false">IF(OR(L154="",M154=""),"",IF(L154&gt;M154,"Slow",IF(AND(J154="Wrong",L154&lt;0.5*M154),"Rushed?","OK")))</f>
        <v/>
      </c>
      <c r="O154" s="30"/>
      <c r="P154" s="30"/>
      <c r="Q154" s="34" t="str">
        <f aca="false">IF(OR(B154="",J154=""),"",IF(OR(J154="Wrong",K154="50-50",K154="Guess"),B154+Lists!$Y$5,""))</f>
        <v/>
      </c>
      <c r="R154" s="29"/>
      <c r="S154" s="34" t="str">
        <f aca="false">IF(Q154="","",B154+Lists!$Y$6)</f>
        <v/>
      </c>
      <c r="T154" s="29"/>
      <c r="U154" s="33" t="str">
        <f aca="true">IF(J154="","",IF(Q154="","—",IF(T154="Correct","Mastered",IF(OR(R154="Wrong",T154="Wrong"),"Keep reviewing",IF(AND(R154="",TODAY()&gt;=Q154),"Retry 1 DUE",IF(AND(R154="Correct",T154="",TODAY()&gt;=S154),"Retry 2 DUE",IF(R154="","Retry 1 scheduled","Retry 2 scheduled")))))))</f>
        <v/>
      </c>
    </row>
    <row r="155" customFormat="false" ht="15" hidden="false" customHeight="false" outlineLevel="0" collapsed="false">
      <c r="A155" s="27" t="str">
        <f aca="false">IF(COUNTA(B155:I155)=0,"",ROW()-4)</f>
        <v/>
      </c>
      <c r="B155" s="28"/>
      <c r="C155" s="29"/>
      <c r="D155" s="30"/>
      <c r="E155" s="29"/>
      <c r="F155" s="30"/>
      <c r="G155" s="31"/>
      <c r="H155" s="32"/>
      <c r="I155" s="32"/>
      <c r="J155" s="33" t="str">
        <f aca="false">IF(OR(H155="",I155=""),"",IF(UPPER(SUBSTITUTE(SUBSTITUTE(SUBSTITUTE(H155," ",""),",",""),";",""))=UPPER(SUBSTITUTE(SUBSTITUTE(SUBSTITUTE(I155," ",""),",",""),";","")),"Correct","Wrong"))</f>
        <v/>
      </c>
      <c r="K155" s="29"/>
      <c r="L155" s="29"/>
      <c r="M155" s="27" t="str">
        <f aca="false">IF(E155="","",IFERROR(INDEX(Lists!$B$5:$B$12,MATCH(E155,Lists!$A$5:$A$12,0)),""))</f>
        <v/>
      </c>
      <c r="N155" s="33" t="str">
        <f aca="false">IF(OR(L155="",M155=""),"",IF(L155&gt;M155,"Slow",IF(AND(J155="Wrong",L155&lt;0.5*M155),"Rushed?","OK")))</f>
        <v/>
      </c>
      <c r="O155" s="30"/>
      <c r="P155" s="30"/>
      <c r="Q155" s="34" t="str">
        <f aca="false">IF(OR(B155="",J155=""),"",IF(OR(J155="Wrong",K155="50-50",K155="Guess"),B155+Lists!$Y$5,""))</f>
        <v/>
      </c>
      <c r="R155" s="29"/>
      <c r="S155" s="34" t="str">
        <f aca="false">IF(Q155="","",B155+Lists!$Y$6)</f>
        <v/>
      </c>
      <c r="T155" s="29"/>
      <c r="U155" s="33" t="str">
        <f aca="true">IF(J155="","",IF(Q155="","—",IF(T155="Correct","Mastered",IF(OR(R155="Wrong",T155="Wrong"),"Keep reviewing",IF(AND(R155="",TODAY()&gt;=Q155),"Retry 1 DUE",IF(AND(R155="Correct",T155="",TODAY()&gt;=S155),"Retry 2 DUE",IF(R155="","Retry 1 scheduled","Retry 2 scheduled")))))))</f>
        <v/>
      </c>
    </row>
    <row r="156" customFormat="false" ht="15" hidden="false" customHeight="false" outlineLevel="0" collapsed="false">
      <c r="A156" s="27" t="str">
        <f aca="false">IF(COUNTA(B156:I156)=0,"",ROW()-4)</f>
        <v/>
      </c>
      <c r="B156" s="28"/>
      <c r="C156" s="29"/>
      <c r="D156" s="30"/>
      <c r="E156" s="29"/>
      <c r="F156" s="30"/>
      <c r="G156" s="31"/>
      <c r="H156" s="32"/>
      <c r="I156" s="32"/>
      <c r="J156" s="33" t="str">
        <f aca="false">IF(OR(H156="",I156=""),"",IF(UPPER(SUBSTITUTE(SUBSTITUTE(SUBSTITUTE(H156," ",""),",",""),";",""))=UPPER(SUBSTITUTE(SUBSTITUTE(SUBSTITUTE(I156," ",""),",",""),";","")),"Correct","Wrong"))</f>
        <v/>
      </c>
      <c r="K156" s="29"/>
      <c r="L156" s="29"/>
      <c r="M156" s="27" t="str">
        <f aca="false">IF(E156="","",IFERROR(INDEX(Lists!$B$5:$B$12,MATCH(E156,Lists!$A$5:$A$12,0)),""))</f>
        <v/>
      </c>
      <c r="N156" s="33" t="str">
        <f aca="false">IF(OR(L156="",M156=""),"",IF(L156&gt;M156,"Slow",IF(AND(J156="Wrong",L156&lt;0.5*M156),"Rushed?","OK")))</f>
        <v/>
      </c>
      <c r="O156" s="30"/>
      <c r="P156" s="30"/>
      <c r="Q156" s="34" t="str">
        <f aca="false">IF(OR(B156="",J156=""),"",IF(OR(J156="Wrong",K156="50-50",K156="Guess"),B156+Lists!$Y$5,""))</f>
        <v/>
      </c>
      <c r="R156" s="29"/>
      <c r="S156" s="34" t="str">
        <f aca="false">IF(Q156="","",B156+Lists!$Y$6)</f>
        <v/>
      </c>
      <c r="T156" s="29"/>
      <c r="U156" s="33" t="str">
        <f aca="true">IF(J156="","",IF(Q156="","—",IF(T156="Correct","Mastered",IF(OR(R156="Wrong",T156="Wrong"),"Keep reviewing",IF(AND(R156="",TODAY()&gt;=Q156),"Retry 1 DUE",IF(AND(R156="Correct",T156="",TODAY()&gt;=S156),"Retry 2 DUE",IF(R156="","Retry 1 scheduled","Retry 2 scheduled")))))))</f>
        <v/>
      </c>
    </row>
    <row r="157" customFormat="false" ht="15" hidden="false" customHeight="false" outlineLevel="0" collapsed="false">
      <c r="A157" s="27" t="str">
        <f aca="false">IF(COUNTA(B157:I157)=0,"",ROW()-4)</f>
        <v/>
      </c>
      <c r="B157" s="28"/>
      <c r="C157" s="29"/>
      <c r="D157" s="30"/>
      <c r="E157" s="29"/>
      <c r="F157" s="30"/>
      <c r="G157" s="31"/>
      <c r="H157" s="32"/>
      <c r="I157" s="32"/>
      <c r="J157" s="33" t="str">
        <f aca="false">IF(OR(H157="",I157=""),"",IF(UPPER(SUBSTITUTE(SUBSTITUTE(SUBSTITUTE(H157," ",""),",",""),";",""))=UPPER(SUBSTITUTE(SUBSTITUTE(SUBSTITUTE(I157," ",""),",",""),";","")),"Correct","Wrong"))</f>
        <v/>
      </c>
      <c r="K157" s="29"/>
      <c r="L157" s="29"/>
      <c r="M157" s="27" t="str">
        <f aca="false">IF(E157="","",IFERROR(INDEX(Lists!$B$5:$B$12,MATCH(E157,Lists!$A$5:$A$12,0)),""))</f>
        <v/>
      </c>
      <c r="N157" s="33" t="str">
        <f aca="false">IF(OR(L157="",M157=""),"",IF(L157&gt;M157,"Slow",IF(AND(J157="Wrong",L157&lt;0.5*M157),"Rushed?","OK")))</f>
        <v/>
      </c>
      <c r="O157" s="30"/>
      <c r="P157" s="30"/>
      <c r="Q157" s="34" t="str">
        <f aca="false">IF(OR(B157="",J157=""),"",IF(OR(J157="Wrong",K157="50-50",K157="Guess"),B157+Lists!$Y$5,""))</f>
        <v/>
      </c>
      <c r="R157" s="29"/>
      <c r="S157" s="34" t="str">
        <f aca="false">IF(Q157="","",B157+Lists!$Y$6)</f>
        <v/>
      </c>
      <c r="T157" s="29"/>
      <c r="U157" s="33" t="str">
        <f aca="true">IF(J157="","",IF(Q157="","—",IF(T157="Correct","Mastered",IF(OR(R157="Wrong",T157="Wrong"),"Keep reviewing",IF(AND(R157="",TODAY()&gt;=Q157),"Retry 1 DUE",IF(AND(R157="Correct",T157="",TODAY()&gt;=S157),"Retry 2 DUE",IF(R157="","Retry 1 scheduled","Retry 2 scheduled")))))))</f>
        <v/>
      </c>
    </row>
    <row r="158" customFormat="false" ht="15" hidden="false" customHeight="false" outlineLevel="0" collapsed="false">
      <c r="A158" s="27" t="str">
        <f aca="false">IF(COUNTA(B158:I158)=0,"",ROW()-4)</f>
        <v/>
      </c>
      <c r="B158" s="28"/>
      <c r="C158" s="29"/>
      <c r="D158" s="30"/>
      <c r="E158" s="29"/>
      <c r="F158" s="30"/>
      <c r="G158" s="31"/>
      <c r="H158" s="32"/>
      <c r="I158" s="32"/>
      <c r="J158" s="33" t="str">
        <f aca="false">IF(OR(H158="",I158=""),"",IF(UPPER(SUBSTITUTE(SUBSTITUTE(SUBSTITUTE(H158," ",""),",",""),";",""))=UPPER(SUBSTITUTE(SUBSTITUTE(SUBSTITUTE(I158," ",""),",",""),";","")),"Correct","Wrong"))</f>
        <v/>
      </c>
      <c r="K158" s="29"/>
      <c r="L158" s="29"/>
      <c r="M158" s="27" t="str">
        <f aca="false">IF(E158="","",IFERROR(INDEX(Lists!$B$5:$B$12,MATCH(E158,Lists!$A$5:$A$12,0)),""))</f>
        <v/>
      </c>
      <c r="N158" s="33" t="str">
        <f aca="false">IF(OR(L158="",M158=""),"",IF(L158&gt;M158,"Slow",IF(AND(J158="Wrong",L158&lt;0.5*M158),"Rushed?","OK")))</f>
        <v/>
      </c>
      <c r="O158" s="30"/>
      <c r="P158" s="30"/>
      <c r="Q158" s="34" t="str">
        <f aca="false">IF(OR(B158="",J158=""),"",IF(OR(J158="Wrong",K158="50-50",K158="Guess"),B158+Lists!$Y$5,""))</f>
        <v/>
      </c>
      <c r="R158" s="29"/>
      <c r="S158" s="34" t="str">
        <f aca="false">IF(Q158="","",B158+Lists!$Y$6)</f>
        <v/>
      </c>
      <c r="T158" s="29"/>
      <c r="U158" s="33" t="str">
        <f aca="true">IF(J158="","",IF(Q158="","—",IF(T158="Correct","Mastered",IF(OR(R158="Wrong",T158="Wrong"),"Keep reviewing",IF(AND(R158="",TODAY()&gt;=Q158),"Retry 1 DUE",IF(AND(R158="Correct",T158="",TODAY()&gt;=S158),"Retry 2 DUE",IF(R158="","Retry 1 scheduled","Retry 2 scheduled")))))))</f>
        <v/>
      </c>
    </row>
    <row r="159" customFormat="false" ht="15" hidden="false" customHeight="false" outlineLevel="0" collapsed="false">
      <c r="A159" s="27" t="str">
        <f aca="false">IF(COUNTA(B159:I159)=0,"",ROW()-4)</f>
        <v/>
      </c>
      <c r="B159" s="28"/>
      <c r="C159" s="29"/>
      <c r="D159" s="30"/>
      <c r="E159" s="29"/>
      <c r="F159" s="30"/>
      <c r="G159" s="31"/>
      <c r="H159" s="32"/>
      <c r="I159" s="32"/>
      <c r="J159" s="33" t="str">
        <f aca="false">IF(OR(H159="",I159=""),"",IF(UPPER(SUBSTITUTE(SUBSTITUTE(SUBSTITUTE(H159," ",""),",",""),";",""))=UPPER(SUBSTITUTE(SUBSTITUTE(SUBSTITUTE(I159," ",""),",",""),";","")),"Correct","Wrong"))</f>
        <v/>
      </c>
      <c r="K159" s="29"/>
      <c r="L159" s="29"/>
      <c r="M159" s="27" t="str">
        <f aca="false">IF(E159="","",IFERROR(INDEX(Lists!$B$5:$B$12,MATCH(E159,Lists!$A$5:$A$12,0)),""))</f>
        <v/>
      </c>
      <c r="N159" s="33" t="str">
        <f aca="false">IF(OR(L159="",M159=""),"",IF(L159&gt;M159,"Slow",IF(AND(J159="Wrong",L159&lt;0.5*M159),"Rushed?","OK")))</f>
        <v/>
      </c>
      <c r="O159" s="30"/>
      <c r="P159" s="30"/>
      <c r="Q159" s="34" t="str">
        <f aca="false">IF(OR(B159="",J159=""),"",IF(OR(J159="Wrong",K159="50-50",K159="Guess"),B159+Lists!$Y$5,""))</f>
        <v/>
      </c>
      <c r="R159" s="29"/>
      <c r="S159" s="34" t="str">
        <f aca="false">IF(Q159="","",B159+Lists!$Y$6)</f>
        <v/>
      </c>
      <c r="T159" s="29"/>
      <c r="U159" s="33" t="str">
        <f aca="true">IF(J159="","",IF(Q159="","—",IF(T159="Correct","Mastered",IF(OR(R159="Wrong",T159="Wrong"),"Keep reviewing",IF(AND(R159="",TODAY()&gt;=Q159),"Retry 1 DUE",IF(AND(R159="Correct",T159="",TODAY()&gt;=S159),"Retry 2 DUE",IF(R159="","Retry 1 scheduled","Retry 2 scheduled")))))))</f>
        <v/>
      </c>
    </row>
    <row r="160" customFormat="false" ht="15" hidden="false" customHeight="false" outlineLevel="0" collapsed="false">
      <c r="A160" s="27" t="str">
        <f aca="false">IF(COUNTA(B160:I160)=0,"",ROW()-4)</f>
        <v/>
      </c>
      <c r="B160" s="28"/>
      <c r="C160" s="29"/>
      <c r="D160" s="30"/>
      <c r="E160" s="29"/>
      <c r="F160" s="30"/>
      <c r="G160" s="31"/>
      <c r="H160" s="32"/>
      <c r="I160" s="32"/>
      <c r="J160" s="33" t="str">
        <f aca="false">IF(OR(H160="",I160=""),"",IF(UPPER(SUBSTITUTE(SUBSTITUTE(SUBSTITUTE(H160," ",""),",",""),";",""))=UPPER(SUBSTITUTE(SUBSTITUTE(SUBSTITUTE(I160," ",""),",",""),";","")),"Correct","Wrong"))</f>
        <v/>
      </c>
      <c r="K160" s="29"/>
      <c r="L160" s="29"/>
      <c r="M160" s="27" t="str">
        <f aca="false">IF(E160="","",IFERROR(INDEX(Lists!$B$5:$B$12,MATCH(E160,Lists!$A$5:$A$12,0)),""))</f>
        <v/>
      </c>
      <c r="N160" s="33" t="str">
        <f aca="false">IF(OR(L160="",M160=""),"",IF(L160&gt;M160,"Slow",IF(AND(J160="Wrong",L160&lt;0.5*M160),"Rushed?","OK")))</f>
        <v/>
      </c>
      <c r="O160" s="30"/>
      <c r="P160" s="30"/>
      <c r="Q160" s="34" t="str">
        <f aca="false">IF(OR(B160="",J160=""),"",IF(OR(J160="Wrong",K160="50-50",K160="Guess"),B160+Lists!$Y$5,""))</f>
        <v/>
      </c>
      <c r="R160" s="29"/>
      <c r="S160" s="34" t="str">
        <f aca="false">IF(Q160="","",B160+Lists!$Y$6)</f>
        <v/>
      </c>
      <c r="T160" s="29"/>
      <c r="U160" s="33" t="str">
        <f aca="true">IF(J160="","",IF(Q160="","—",IF(T160="Correct","Mastered",IF(OR(R160="Wrong",T160="Wrong"),"Keep reviewing",IF(AND(R160="",TODAY()&gt;=Q160),"Retry 1 DUE",IF(AND(R160="Correct",T160="",TODAY()&gt;=S160),"Retry 2 DUE",IF(R160="","Retry 1 scheduled","Retry 2 scheduled")))))))</f>
        <v/>
      </c>
    </row>
    <row r="161" customFormat="false" ht="15" hidden="false" customHeight="false" outlineLevel="0" collapsed="false">
      <c r="A161" s="27" t="str">
        <f aca="false">IF(COUNTA(B161:I161)=0,"",ROW()-4)</f>
        <v/>
      </c>
      <c r="B161" s="28"/>
      <c r="C161" s="29"/>
      <c r="D161" s="30"/>
      <c r="E161" s="29"/>
      <c r="F161" s="30"/>
      <c r="G161" s="31"/>
      <c r="H161" s="32"/>
      <c r="I161" s="32"/>
      <c r="J161" s="33" t="str">
        <f aca="false">IF(OR(H161="",I161=""),"",IF(UPPER(SUBSTITUTE(SUBSTITUTE(SUBSTITUTE(H161," ",""),",",""),";",""))=UPPER(SUBSTITUTE(SUBSTITUTE(SUBSTITUTE(I161," ",""),",",""),";","")),"Correct","Wrong"))</f>
        <v/>
      </c>
      <c r="K161" s="29"/>
      <c r="L161" s="29"/>
      <c r="M161" s="27" t="str">
        <f aca="false">IF(E161="","",IFERROR(INDEX(Lists!$B$5:$B$12,MATCH(E161,Lists!$A$5:$A$12,0)),""))</f>
        <v/>
      </c>
      <c r="N161" s="33" t="str">
        <f aca="false">IF(OR(L161="",M161=""),"",IF(L161&gt;M161,"Slow",IF(AND(J161="Wrong",L161&lt;0.5*M161),"Rushed?","OK")))</f>
        <v/>
      </c>
      <c r="O161" s="30"/>
      <c r="P161" s="30"/>
      <c r="Q161" s="34" t="str">
        <f aca="false">IF(OR(B161="",J161=""),"",IF(OR(J161="Wrong",K161="50-50",K161="Guess"),B161+Lists!$Y$5,""))</f>
        <v/>
      </c>
      <c r="R161" s="29"/>
      <c r="S161" s="34" t="str">
        <f aca="false">IF(Q161="","",B161+Lists!$Y$6)</f>
        <v/>
      </c>
      <c r="T161" s="29"/>
      <c r="U161" s="33" t="str">
        <f aca="true">IF(J161="","",IF(Q161="","—",IF(T161="Correct","Mastered",IF(OR(R161="Wrong",T161="Wrong"),"Keep reviewing",IF(AND(R161="",TODAY()&gt;=Q161),"Retry 1 DUE",IF(AND(R161="Correct",T161="",TODAY()&gt;=S161),"Retry 2 DUE",IF(R161="","Retry 1 scheduled","Retry 2 scheduled")))))))</f>
        <v/>
      </c>
    </row>
    <row r="162" customFormat="false" ht="15" hidden="false" customHeight="false" outlineLevel="0" collapsed="false">
      <c r="A162" s="27" t="str">
        <f aca="false">IF(COUNTA(B162:I162)=0,"",ROW()-4)</f>
        <v/>
      </c>
      <c r="B162" s="28"/>
      <c r="C162" s="29"/>
      <c r="D162" s="30"/>
      <c r="E162" s="29"/>
      <c r="F162" s="30"/>
      <c r="G162" s="31"/>
      <c r="H162" s="32"/>
      <c r="I162" s="32"/>
      <c r="J162" s="33" t="str">
        <f aca="false">IF(OR(H162="",I162=""),"",IF(UPPER(SUBSTITUTE(SUBSTITUTE(SUBSTITUTE(H162," ",""),",",""),";",""))=UPPER(SUBSTITUTE(SUBSTITUTE(SUBSTITUTE(I162," ",""),",",""),";","")),"Correct","Wrong"))</f>
        <v/>
      </c>
      <c r="K162" s="29"/>
      <c r="L162" s="29"/>
      <c r="M162" s="27" t="str">
        <f aca="false">IF(E162="","",IFERROR(INDEX(Lists!$B$5:$B$12,MATCH(E162,Lists!$A$5:$A$12,0)),""))</f>
        <v/>
      </c>
      <c r="N162" s="33" t="str">
        <f aca="false">IF(OR(L162="",M162=""),"",IF(L162&gt;M162,"Slow",IF(AND(J162="Wrong",L162&lt;0.5*M162),"Rushed?","OK")))</f>
        <v/>
      </c>
      <c r="O162" s="30"/>
      <c r="P162" s="30"/>
      <c r="Q162" s="34" t="str">
        <f aca="false">IF(OR(B162="",J162=""),"",IF(OR(J162="Wrong",K162="50-50",K162="Guess"),B162+Lists!$Y$5,""))</f>
        <v/>
      </c>
      <c r="R162" s="29"/>
      <c r="S162" s="34" t="str">
        <f aca="false">IF(Q162="","",B162+Lists!$Y$6)</f>
        <v/>
      </c>
      <c r="T162" s="29"/>
      <c r="U162" s="33" t="str">
        <f aca="true">IF(J162="","",IF(Q162="","—",IF(T162="Correct","Mastered",IF(OR(R162="Wrong",T162="Wrong"),"Keep reviewing",IF(AND(R162="",TODAY()&gt;=Q162),"Retry 1 DUE",IF(AND(R162="Correct",T162="",TODAY()&gt;=S162),"Retry 2 DUE",IF(R162="","Retry 1 scheduled","Retry 2 scheduled")))))))</f>
        <v/>
      </c>
    </row>
    <row r="163" customFormat="false" ht="15" hidden="false" customHeight="false" outlineLevel="0" collapsed="false">
      <c r="A163" s="27" t="str">
        <f aca="false">IF(COUNTA(B163:I163)=0,"",ROW()-4)</f>
        <v/>
      </c>
      <c r="B163" s="28"/>
      <c r="C163" s="29"/>
      <c r="D163" s="30"/>
      <c r="E163" s="29"/>
      <c r="F163" s="30"/>
      <c r="G163" s="31"/>
      <c r="H163" s="32"/>
      <c r="I163" s="32"/>
      <c r="J163" s="33" t="str">
        <f aca="false">IF(OR(H163="",I163=""),"",IF(UPPER(SUBSTITUTE(SUBSTITUTE(SUBSTITUTE(H163," ",""),",",""),";",""))=UPPER(SUBSTITUTE(SUBSTITUTE(SUBSTITUTE(I163," ",""),",",""),";","")),"Correct","Wrong"))</f>
        <v/>
      </c>
      <c r="K163" s="29"/>
      <c r="L163" s="29"/>
      <c r="M163" s="27" t="str">
        <f aca="false">IF(E163="","",IFERROR(INDEX(Lists!$B$5:$B$12,MATCH(E163,Lists!$A$5:$A$12,0)),""))</f>
        <v/>
      </c>
      <c r="N163" s="33" t="str">
        <f aca="false">IF(OR(L163="",M163=""),"",IF(L163&gt;M163,"Slow",IF(AND(J163="Wrong",L163&lt;0.5*M163),"Rushed?","OK")))</f>
        <v/>
      </c>
      <c r="O163" s="30"/>
      <c r="P163" s="30"/>
      <c r="Q163" s="34" t="str">
        <f aca="false">IF(OR(B163="",J163=""),"",IF(OR(J163="Wrong",K163="50-50",K163="Guess"),B163+Lists!$Y$5,""))</f>
        <v/>
      </c>
      <c r="R163" s="29"/>
      <c r="S163" s="34" t="str">
        <f aca="false">IF(Q163="","",B163+Lists!$Y$6)</f>
        <v/>
      </c>
      <c r="T163" s="29"/>
      <c r="U163" s="33" t="str">
        <f aca="true">IF(J163="","",IF(Q163="","—",IF(T163="Correct","Mastered",IF(OR(R163="Wrong",T163="Wrong"),"Keep reviewing",IF(AND(R163="",TODAY()&gt;=Q163),"Retry 1 DUE",IF(AND(R163="Correct",T163="",TODAY()&gt;=S163),"Retry 2 DUE",IF(R163="","Retry 1 scheduled","Retry 2 scheduled")))))))</f>
        <v/>
      </c>
    </row>
    <row r="164" customFormat="false" ht="15" hidden="false" customHeight="false" outlineLevel="0" collapsed="false">
      <c r="A164" s="27" t="str">
        <f aca="false">IF(COUNTA(B164:I164)=0,"",ROW()-4)</f>
        <v/>
      </c>
      <c r="B164" s="28"/>
      <c r="C164" s="29"/>
      <c r="D164" s="30"/>
      <c r="E164" s="29"/>
      <c r="F164" s="30"/>
      <c r="G164" s="31"/>
      <c r="H164" s="32"/>
      <c r="I164" s="32"/>
      <c r="J164" s="33" t="str">
        <f aca="false">IF(OR(H164="",I164=""),"",IF(UPPER(SUBSTITUTE(SUBSTITUTE(SUBSTITUTE(H164," ",""),",",""),";",""))=UPPER(SUBSTITUTE(SUBSTITUTE(SUBSTITUTE(I164," ",""),",",""),";","")),"Correct","Wrong"))</f>
        <v/>
      </c>
      <c r="K164" s="29"/>
      <c r="L164" s="29"/>
      <c r="M164" s="27" t="str">
        <f aca="false">IF(E164="","",IFERROR(INDEX(Lists!$B$5:$B$12,MATCH(E164,Lists!$A$5:$A$12,0)),""))</f>
        <v/>
      </c>
      <c r="N164" s="33" t="str">
        <f aca="false">IF(OR(L164="",M164=""),"",IF(L164&gt;M164,"Slow",IF(AND(J164="Wrong",L164&lt;0.5*M164),"Rushed?","OK")))</f>
        <v/>
      </c>
      <c r="O164" s="30"/>
      <c r="P164" s="30"/>
      <c r="Q164" s="34" t="str">
        <f aca="false">IF(OR(B164="",J164=""),"",IF(OR(J164="Wrong",K164="50-50",K164="Guess"),B164+Lists!$Y$5,""))</f>
        <v/>
      </c>
      <c r="R164" s="29"/>
      <c r="S164" s="34" t="str">
        <f aca="false">IF(Q164="","",B164+Lists!$Y$6)</f>
        <v/>
      </c>
      <c r="T164" s="29"/>
      <c r="U164" s="33" t="str">
        <f aca="true">IF(J164="","",IF(Q164="","—",IF(T164="Correct","Mastered",IF(OR(R164="Wrong",T164="Wrong"),"Keep reviewing",IF(AND(R164="",TODAY()&gt;=Q164),"Retry 1 DUE",IF(AND(R164="Correct",T164="",TODAY()&gt;=S164),"Retry 2 DUE",IF(R164="","Retry 1 scheduled","Retry 2 scheduled")))))))</f>
        <v/>
      </c>
    </row>
    <row r="165" customFormat="false" ht="15" hidden="false" customHeight="false" outlineLevel="0" collapsed="false">
      <c r="A165" s="27" t="str">
        <f aca="false">IF(COUNTA(B165:I165)=0,"",ROW()-4)</f>
        <v/>
      </c>
      <c r="B165" s="28"/>
      <c r="C165" s="29"/>
      <c r="D165" s="30"/>
      <c r="E165" s="29"/>
      <c r="F165" s="30"/>
      <c r="G165" s="31"/>
      <c r="H165" s="32"/>
      <c r="I165" s="32"/>
      <c r="J165" s="33" t="str">
        <f aca="false">IF(OR(H165="",I165=""),"",IF(UPPER(SUBSTITUTE(SUBSTITUTE(SUBSTITUTE(H165," ",""),",",""),";",""))=UPPER(SUBSTITUTE(SUBSTITUTE(SUBSTITUTE(I165," ",""),",",""),";","")),"Correct","Wrong"))</f>
        <v/>
      </c>
      <c r="K165" s="29"/>
      <c r="L165" s="29"/>
      <c r="M165" s="27" t="str">
        <f aca="false">IF(E165="","",IFERROR(INDEX(Lists!$B$5:$B$12,MATCH(E165,Lists!$A$5:$A$12,0)),""))</f>
        <v/>
      </c>
      <c r="N165" s="33" t="str">
        <f aca="false">IF(OR(L165="",M165=""),"",IF(L165&gt;M165,"Slow",IF(AND(J165="Wrong",L165&lt;0.5*M165),"Rushed?","OK")))</f>
        <v/>
      </c>
      <c r="O165" s="30"/>
      <c r="P165" s="30"/>
      <c r="Q165" s="34" t="str">
        <f aca="false">IF(OR(B165="",J165=""),"",IF(OR(J165="Wrong",K165="50-50",K165="Guess"),B165+Lists!$Y$5,""))</f>
        <v/>
      </c>
      <c r="R165" s="29"/>
      <c r="S165" s="34" t="str">
        <f aca="false">IF(Q165="","",B165+Lists!$Y$6)</f>
        <v/>
      </c>
      <c r="T165" s="29"/>
      <c r="U165" s="33" t="str">
        <f aca="true">IF(J165="","",IF(Q165="","—",IF(T165="Correct","Mastered",IF(OR(R165="Wrong",T165="Wrong"),"Keep reviewing",IF(AND(R165="",TODAY()&gt;=Q165),"Retry 1 DUE",IF(AND(R165="Correct",T165="",TODAY()&gt;=S165),"Retry 2 DUE",IF(R165="","Retry 1 scheduled","Retry 2 scheduled")))))))</f>
        <v/>
      </c>
    </row>
    <row r="166" customFormat="false" ht="15" hidden="false" customHeight="false" outlineLevel="0" collapsed="false">
      <c r="A166" s="27" t="str">
        <f aca="false">IF(COUNTA(B166:I166)=0,"",ROW()-4)</f>
        <v/>
      </c>
      <c r="B166" s="28"/>
      <c r="C166" s="29"/>
      <c r="D166" s="30"/>
      <c r="E166" s="29"/>
      <c r="F166" s="30"/>
      <c r="G166" s="31"/>
      <c r="H166" s="32"/>
      <c r="I166" s="32"/>
      <c r="J166" s="33" t="str">
        <f aca="false">IF(OR(H166="",I166=""),"",IF(UPPER(SUBSTITUTE(SUBSTITUTE(SUBSTITUTE(H166," ",""),",",""),";",""))=UPPER(SUBSTITUTE(SUBSTITUTE(SUBSTITUTE(I166," ",""),",",""),";","")),"Correct","Wrong"))</f>
        <v/>
      </c>
      <c r="K166" s="29"/>
      <c r="L166" s="29"/>
      <c r="M166" s="27" t="str">
        <f aca="false">IF(E166="","",IFERROR(INDEX(Lists!$B$5:$B$12,MATCH(E166,Lists!$A$5:$A$12,0)),""))</f>
        <v/>
      </c>
      <c r="N166" s="33" t="str">
        <f aca="false">IF(OR(L166="",M166=""),"",IF(L166&gt;M166,"Slow",IF(AND(J166="Wrong",L166&lt;0.5*M166),"Rushed?","OK")))</f>
        <v/>
      </c>
      <c r="O166" s="30"/>
      <c r="P166" s="30"/>
      <c r="Q166" s="34" t="str">
        <f aca="false">IF(OR(B166="",J166=""),"",IF(OR(J166="Wrong",K166="50-50",K166="Guess"),B166+Lists!$Y$5,""))</f>
        <v/>
      </c>
      <c r="R166" s="29"/>
      <c r="S166" s="34" t="str">
        <f aca="false">IF(Q166="","",B166+Lists!$Y$6)</f>
        <v/>
      </c>
      <c r="T166" s="29"/>
      <c r="U166" s="33" t="str">
        <f aca="true">IF(J166="","",IF(Q166="","—",IF(T166="Correct","Mastered",IF(OR(R166="Wrong",T166="Wrong"),"Keep reviewing",IF(AND(R166="",TODAY()&gt;=Q166),"Retry 1 DUE",IF(AND(R166="Correct",T166="",TODAY()&gt;=S166),"Retry 2 DUE",IF(R166="","Retry 1 scheduled","Retry 2 scheduled")))))))</f>
        <v/>
      </c>
    </row>
    <row r="167" customFormat="false" ht="15" hidden="false" customHeight="false" outlineLevel="0" collapsed="false">
      <c r="A167" s="27" t="str">
        <f aca="false">IF(COUNTA(B167:I167)=0,"",ROW()-4)</f>
        <v/>
      </c>
      <c r="B167" s="28"/>
      <c r="C167" s="29"/>
      <c r="D167" s="30"/>
      <c r="E167" s="29"/>
      <c r="F167" s="30"/>
      <c r="G167" s="31"/>
      <c r="H167" s="32"/>
      <c r="I167" s="32"/>
      <c r="J167" s="33" t="str">
        <f aca="false">IF(OR(H167="",I167=""),"",IF(UPPER(SUBSTITUTE(SUBSTITUTE(SUBSTITUTE(H167," ",""),",",""),";",""))=UPPER(SUBSTITUTE(SUBSTITUTE(SUBSTITUTE(I167," ",""),",",""),";","")),"Correct","Wrong"))</f>
        <v/>
      </c>
      <c r="K167" s="29"/>
      <c r="L167" s="29"/>
      <c r="M167" s="27" t="str">
        <f aca="false">IF(E167="","",IFERROR(INDEX(Lists!$B$5:$B$12,MATCH(E167,Lists!$A$5:$A$12,0)),""))</f>
        <v/>
      </c>
      <c r="N167" s="33" t="str">
        <f aca="false">IF(OR(L167="",M167=""),"",IF(L167&gt;M167,"Slow",IF(AND(J167="Wrong",L167&lt;0.5*M167),"Rushed?","OK")))</f>
        <v/>
      </c>
      <c r="O167" s="30"/>
      <c r="P167" s="30"/>
      <c r="Q167" s="34" t="str">
        <f aca="false">IF(OR(B167="",J167=""),"",IF(OR(J167="Wrong",K167="50-50",K167="Guess"),B167+Lists!$Y$5,""))</f>
        <v/>
      </c>
      <c r="R167" s="29"/>
      <c r="S167" s="34" t="str">
        <f aca="false">IF(Q167="","",B167+Lists!$Y$6)</f>
        <v/>
      </c>
      <c r="T167" s="29"/>
      <c r="U167" s="33" t="str">
        <f aca="true">IF(J167="","",IF(Q167="","—",IF(T167="Correct","Mastered",IF(OR(R167="Wrong",T167="Wrong"),"Keep reviewing",IF(AND(R167="",TODAY()&gt;=Q167),"Retry 1 DUE",IF(AND(R167="Correct",T167="",TODAY()&gt;=S167),"Retry 2 DUE",IF(R167="","Retry 1 scheduled","Retry 2 scheduled")))))))</f>
        <v/>
      </c>
    </row>
    <row r="168" customFormat="false" ht="15" hidden="false" customHeight="false" outlineLevel="0" collapsed="false">
      <c r="A168" s="27" t="str">
        <f aca="false">IF(COUNTA(B168:I168)=0,"",ROW()-4)</f>
        <v/>
      </c>
      <c r="B168" s="28"/>
      <c r="C168" s="29"/>
      <c r="D168" s="30"/>
      <c r="E168" s="29"/>
      <c r="F168" s="30"/>
      <c r="G168" s="31"/>
      <c r="H168" s="32"/>
      <c r="I168" s="32"/>
      <c r="J168" s="33" t="str">
        <f aca="false">IF(OR(H168="",I168=""),"",IF(UPPER(SUBSTITUTE(SUBSTITUTE(SUBSTITUTE(H168," ",""),",",""),";",""))=UPPER(SUBSTITUTE(SUBSTITUTE(SUBSTITUTE(I168," ",""),",",""),";","")),"Correct","Wrong"))</f>
        <v/>
      </c>
      <c r="K168" s="29"/>
      <c r="L168" s="29"/>
      <c r="M168" s="27" t="str">
        <f aca="false">IF(E168="","",IFERROR(INDEX(Lists!$B$5:$B$12,MATCH(E168,Lists!$A$5:$A$12,0)),""))</f>
        <v/>
      </c>
      <c r="N168" s="33" t="str">
        <f aca="false">IF(OR(L168="",M168=""),"",IF(L168&gt;M168,"Slow",IF(AND(J168="Wrong",L168&lt;0.5*M168),"Rushed?","OK")))</f>
        <v/>
      </c>
      <c r="O168" s="30"/>
      <c r="P168" s="30"/>
      <c r="Q168" s="34" t="str">
        <f aca="false">IF(OR(B168="",J168=""),"",IF(OR(J168="Wrong",K168="50-50",K168="Guess"),B168+Lists!$Y$5,""))</f>
        <v/>
      </c>
      <c r="R168" s="29"/>
      <c r="S168" s="34" t="str">
        <f aca="false">IF(Q168="","",B168+Lists!$Y$6)</f>
        <v/>
      </c>
      <c r="T168" s="29"/>
      <c r="U168" s="33" t="str">
        <f aca="true">IF(J168="","",IF(Q168="","—",IF(T168="Correct","Mastered",IF(OR(R168="Wrong",T168="Wrong"),"Keep reviewing",IF(AND(R168="",TODAY()&gt;=Q168),"Retry 1 DUE",IF(AND(R168="Correct",T168="",TODAY()&gt;=S168),"Retry 2 DUE",IF(R168="","Retry 1 scheduled","Retry 2 scheduled")))))))</f>
        <v/>
      </c>
    </row>
    <row r="169" customFormat="false" ht="15" hidden="false" customHeight="false" outlineLevel="0" collapsed="false">
      <c r="A169" s="27" t="str">
        <f aca="false">IF(COUNTA(B169:I169)=0,"",ROW()-4)</f>
        <v/>
      </c>
      <c r="B169" s="28"/>
      <c r="C169" s="29"/>
      <c r="D169" s="30"/>
      <c r="E169" s="29"/>
      <c r="F169" s="30"/>
      <c r="G169" s="31"/>
      <c r="H169" s="32"/>
      <c r="I169" s="32"/>
      <c r="J169" s="33" t="str">
        <f aca="false">IF(OR(H169="",I169=""),"",IF(UPPER(SUBSTITUTE(SUBSTITUTE(SUBSTITUTE(H169," ",""),",",""),";",""))=UPPER(SUBSTITUTE(SUBSTITUTE(SUBSTITUTE(I169," ",""),",",""),";","")),"Correct","Wrong"))</f>
        <v/>
      </c>
      <c r="K169" s="29"/>
      <c r="L169" s="29"/>
      <c r="M169" s="27" t="str">
        <f aca="false">IF(E169="","",IFERROR(INDEX(Lists!$B$5:$B$12,MATCH(E169,Lists!$A$5:$A$12,0)),""))</f>
        <v/>
      </c>
      <c r="N169" s="33" t="str">
        <f aca="false">IF(OR(L169="",M169=""),"",IF(L169&gt;M169,"Slow",IF(AND(J169="Wrong",L169&lt;0.5*M169),"Rushed?","OK")))</f>
        <v/>
      </c>
      <c r="O169" s="30"/>
      <c r="P169" s="30"/>
      <c r="Q169" s="34" t="str">
        <f aca="false">IF(OR(B169="",J169=""),"",IF(OR(J169="Wrong",K169="50-50",K169="Guess"),B169+Lists!$Y$5,""))</f>
        <v/>
      </c>
      <c r="R169" s="29"/>
      <c r="S169" s="34" t="str">
        <f aca="false">IF(Q169="","",B169+Lists!$Y$6)</f>
        <v/>
      </c>
      <c r="T169" s="29"/>
      <c r="U169" s="33" t="str">
        <f aca="true">IF(J169="","",IF(Q169="","—",IF(T169="Correct","Mastered",IF(OR(R169="Wrong",T169="Wrong"),"Keep reviewing",IF(AND(R169="",TODAY()&gt;=Q169),"Retry 1 DUE",IF(AND(R169="Correct",T169="",TODAY()&gt;=S169),"Retry 2 DUE",IF(R169="","Retry 1 scheduled","Retry 2 scheduled")))))))</f>
        <v/>
      </c>
    </row>
    <row r="170" customFormat="false" ht="15" hidden="false" customHeight="false" outlineLevel="0" collapsed="false">
      <c r="A170" s="27" t="str">
        <f aca="false">IF(COUNTA(B170:I170)=0,"",ROW()-4)</f>
        <v/>
      </c>
      <c r="B170" s="28"/>
      <c r="C170" s="29"/>
      <c r="D170" s="30"/>
      <c r="E170" s="29"/>
      <c r="F170" s="30"/>
      <c r="G170" s="31"/>
      <c r="H170" s="32"/>
      <c r="I170" s="32"/>
      <c r="J170" s="33" t="str">
        <f aca="false">IF(OR(H170="",I170=""),"",IF(UPPER(SUBSTITUTE(SUBSTITUTE(SUBSTITUTE(H170," ",""),",",""),";",""))=UPPER(SUBSTITUTE(SUBSTITUTE(SUBSTITUTE(I170," ",""),",",""),";","")),"Correct","Wrong"))</f>
        <v/>
      </c>
      <c r="K170" s="29"/>
      <c r="L170" s="29"/>
      <c r="M170" s="27" t="str">
        <f aca="false">IF(E170="","",IFERROR(INDEX(Lists!$B$5:$B$12,MATCH(E170,Lists!$A$5:$A$12,0)),""))</f>
        <v/>
      </c>
      <c r="N170" s="33" t="str">
        <f aca="false">IF(OR(L170="",M170=""),"",IF(L170&gt;M170,"Slow",IF(AND(J170="Wrong",L170&lt;0.5*M170),"Rushed?","OK")))</f>
        <v/>
      </c>
      <c r="O170" s="30"/>
      <c r="P170" s="30"/>
      <c r="Q170" s="34" t="str">
        <f aca="false">IF(OR(B170="",J170=""),"",IF(OR(J170="Wrong",K170="50-50",K170="Guess"),B170+Lists!$Y$5,""))</f>
        <v/>
      </c>
      <c r="R170" s="29"/>
      <c r="S170" s="34" t="str">
        <f aca="false">IF(Q170="","",B170+Lists!$Y$6)</f>
        <v/>
      </c>
      <c r="T170" s="29"/>
      <c r="U170" s="33" t="str">
        <f aca="true">IF(J170="","",IF(Q170="","—",IF(T170="Correct","Mastered",IF(OR(R170="Wrong",T170="Wrong"),"Keep reviewing",IF(AND(R170="",TODAY()&gt;=Q170),"Retry 1 DUE",IF(AND(R170="Correct",T170="",TODAY()&gt;=S170),"Retry 2 DUE",IF(R170="","Retry 1 scheduled","Retry 2 scheduled")))))))</f>
        <v/>
      </c>
    </row>
    <row r="171" customFormat="false" ht="15" hidden="false" customHeight="false" outlineLevel="0" collapsed="false">
      <c r="A171" s="27" t="str">
        <f aca="false">IF(COUNTA(B171:I171)=0,"",ROW()-4)</f>
        <v/>
      </c>
      <c r="B171" s="28"/>
      <c r="C171" s="29"/>
      <c r="D171" s="30"/>
      <c r="E171" s="29"/>
      <c r="F171" s="30"/>
      <c r="G171" s="31"/>
      <c r="H171" s="32"/>
      <c r="I171" s="32"/>
      <c r="J171" s="33" t="str">
        <f aca="false">IF(OR(H171="",I171=""),"",IF(UPPER(SUBSTITUTE(SUBSTITUTE(SUBSTITUTE(H171," ",""),",",""),";",""))=UPPER(SUBSTITUTE(SUBSTITUTE(SUBSTITUTE(I171," ",""),",",""),";","")),"Correct","Wrong"))</f>
        <v/>
      </c>
      <c r="K171" s="29"/>
      <c r="L171" s="29"/>
      <c r="M171" s="27" t="str">
        <f aca="false">IF(E171="","",IFERROR(INDEX(Lists!$B$5:$B$12,MATCH(E171,Lists!$A$5:$A$12,0)),""))</f>
        <v/>
      </c>
      <c r="N171" s="33" t="str">
        <f aca="false">IF(OR(L171="",M171=""),"",IF(L171&gt;M171,"Slow",IF(AND(J171="Wrong",L171&lt;0.5*M171),"Rushed?","OK")))</f>
        <v/>
      </c>
      <c r="O171" s="30"/>
      <c r="P171" s="30"/>
      <c r="Q171" s="34" t="str">
        <f aca="false">IF(OR(B171="",J171=""),"",IF(OR(J171="Wrong",K171="50-50",K171="Guess"),B171+Lists!$Y$5,""))</f>
        <v/>
      </c>
      <c r="R171" s="29"/>
      <c r="S171" s="34" t="str">
        <f aca="false">IF(Q171="","",B171+Lists!$Y$6)</f>
        <v/>
      </c>
      <c r="T171" s="29"/>
      <c r="U171" s="33" t="str">
        <f aca="true">IF(J171="","",IF(Q171="","—",IF(T171="Correct","Mastered",IF(OR(R171="Wrong",T171="Wrong"),"Keep reviewing",IF(AND(R171="",TODAY()&gt;=Q171),"Retry 1 DUE",IF(AND(R171="Correct",T171="",TODAY()&gt;=S171),"Retry 2 DUE",IF(R171="","Retry 1 scheduled","Retry 2 scheduled")))))))</f>
        <v/>
      </c>
    </row>
    <row r="172" customFormat="false" ht="15" hidden="false" customHeight="false" outlineLevel="0" collapsed="false">
      <c r="A172" s="27" t="str">
        <f aca="false">IF(COUNTA(B172:I172)=0,"",ROW()-4)</f>
        <v/>
      </c>
      <c r="B172" s="28"/>
      <c r="C172" s="29"/>
      <c r="D172" s="30"/>
      <c r="E172" s="29"/>
      <c r="F172" s="30"/>
      <c r="G172" s="31"/>
      <c r="H172" s="32"/>
      <c r="I172" s="32"/>
      <c r="J172" s="33" t="str">
        <f aca="false">IF(OR(H172="",I172=""),"",IF(UPPER(SUBSTITUTE(SUBSTITUTE(SUBSTITUTE(H172," ",""),",",""),";",""))=UPPER(SUBSTITUTE(SUBSTITUTE(SUBSTITUTE(I172," ",""),",",""),";","")),"Correct","Wrong"))</f>
        <v/>
      </c>
      <c r="K172" s="29"/>
      <c r="L172" s="29"/>
      <c r="M172" s="27" t="str">
        <f aca="false">IF(E172="","",IFERROR(INDEX(Lists!$B$5:$B$12,MATCH(E172,Lists!$A$5:$A$12,0)),""))</f>
        <v/>
      </c>
      <c r="N172" s="33" t="str">
        <f aca="false">IF(OR(L172="",M172=""),"",IF(L172&gt;M172,"Slow",IF(AND(J172="Wrong",L172&lt;0.5*M172),"Rushed?","OK")))</f>
        <v/>
      </c>
      <c r="O172" s="30"/>
      <c r="P172" s="30"/>
      <c r="Q172" s="34" t="str">
        <f aca="false">IF(OR(B172="",J172=""),"",IF(OR(J172="Wrong",K172="50-50",K172="Guess"),B172+Lists!$Y$5,""))</f>
        <v/>
      </c>
      <c r="R172" s="29"/>
      <c r="S172" s="34" t="str">
        <f aca="false">IF(Q172="","",B172+Lists!$Y$6)</f>
        <v/>
      </c>
      <c r="T172" s="29"/>
      <c r="U172" s="33" t="str">
        <f aca="true">IF(J172="","",IF(Q172="","—",IF(T172="Correct","Mastered",IF(OR(R172="Wrong",T172="Wrong"),"Keep reviewing",IF(AND(R172="",TODAY()&gt;=Q172),"Retry 1 DUE",IF(AND(R172="Correct",T172="",TODAY()&gt;=S172),"Retry 2 DUE",IF(R172="","Retry 1 scheduled","Retry 2 scheduled")))))))</f>
        <v/>
      </c>
    </row>
    <row r="173" customFormat="false" ht="15" hidden="false" customHeight="false" outlineLevel="0" collapsed="false">
      <c r="A173" s="27" t="str">
        <f aca="false">IF(COUNTA(B173:I173)=0,"",ROW()-4)</f>
        <v/>
      </c>
      <c r="B173" s="28"/>
      <c r="C173" s="29"/>
      <c r="D173" s="30"/>
      <c r="E173" s="29"/>
      <c r="F173" s="30"/>
      <c r="G173" s="31"/>
      <c r="H173" s="32"/>
      <c r="I173" s="32"/>
      <c r="J173" s="33" t="str">
        <f aca="false">IF(OR(H173="",I173=""),"",IF(UPPER(SUBSTITUTE(SUBSTITUTE(SUBSTITUTE(H173," ",""),",",""),";",""))=UPPER(SUBSTITUTE(SUBSTITUTE(SUBSTITUTE(I173," ",""),",",""),";","")),"Correct","Wrong"))</f>
        <v/>
      </c>
      <c r="K173" s="29"/>
      <c r="L173" s="29"/>
      <c r="M173" s="27" t="str">
        <f aca="false">IF(E173="","",IFERROR(INDEX(Lists!$B$5:$B$12,MATCH(E173,Lists!$A$5:$A$12,0)),""))</f>
        <v/>
      </c>
      <c r="N173" s="33" t="str">
        <f aca="false">IF(OR(L173="",M173=""),"",IF(L173&gt;M173,"Slow",IF(AND(J173="Wrong",L173&lt;0.5*M173),"Rushed?","OK")))</f>
        <v/>
      </c>
      <c r="O173" s="30"/>
      <c r="P173" s="30"/>
      <c r="Q173" s="34" t="str">
        <f aca="false">IF(OR(B173="",J173=""),"",IF(OR(J173="Wrong",K173="50-50",K173="Guess"),B173+Lists!$Y$5,""))</f>
        <v/>
      </c>
      <c r="R173" s="29"/>
      <c r="S173" s="34" t="str">
        <f aca="false">IF(Q173="","",B173+Lists!$Y$6)</f>
        <v/>
      </c>
      <c r="T173" s="29"/>
      <c r="U173" s="33" t="str">
        <f aca="true">IF(J173="","",IF(Q173="","—",IF(T173="Correct","Mastered",IF(OR(R173="Wrong",T173="Wrong"),"Keep reviewing",IF(AND(R173="",TODAY()&gt;=Q173),"Retry 1 DUE",IF(AND(R173="Correct",T173="",TODAY()&gt;=S173),"Retry 2 DUE",IF(R173="","Retry 1 scheduled","Retry 2 scheduled")))))))</f>
        <v/>
      </c>
    </row>
    <row r="174" customFormat="false" ht="15" hidden="false" customHeight="false" outlineLevel="0" collapsed="false">
      <c r="A174" s="27" t="str">
        <f aca="false">IF(COUNTA(B174:I174)=0,"",ROW()-4)</f>
        <v/>
      </c>
      <c r="B174" s="28"/>
      <c r="C174" s="29"/>
      <c r="D174" s="30"/>
      <c r="E174" s="29"/>
      <c r="F174" s="30"/>
      <c r="G174" s="31"/>
      <c r="H174" s="32"/>
      <c r="I174" s="32"/>
      <c r="J174" s="33" t="str">
        <f aca="false">IF(OR(H174="",I174=""),"",IF(UPPER(SUBSTITUTE(SUBSTITUTE(SUBSTITUTE(H174," ",""),",",""),";",""))=UPPER(SUBSTITUTE(SUBSTITUTE(SUBSTITUTE(I174," ",""),",",""),";","")),"Correct","Wrong"))</f>
        <v/>
      </c>
      <c r="K174" s="29"/>
      <c r="L174" s="29"/>
      <c r="M174" s="27" t="str">
        <f aca="false">IF(E174="","",IFERROR(INDEX(Lists!$B$5:$B$12,MATCH(E174,Lists!$A$5:$A$12,0)),""))</f>
        <v/>
      </c>
      <c r="N174" s="33" t="str">
        <f aca="false">IF(OR(L174="",M174=""),"",IF(L174&gt;M174,"Slow",IF(AND(J174="Wrong",L174&lt;0.5*M174),"Rushed?","OK")))</f>
        <v/>
      </c>
      <c r="O174" s="30"/>
      <c r="P174" s="30"/>
      <c r="Q174" s="34" t="str">
        <f aca="false">IF(OR(B174="",J174=""),"",IF(OR(J174="Wrong",K174="50-50",K174="Guess"),B174+Lists!$Y$5,""))</f>
        <v/>
      </c>
      <c r="R174" s="29"/>
      <c r="S174" s="34" t="str">
        <f aca="false">IF(Q174="","",B174+Lists!$Y$6)</f>
        <v/>
      </c>
      <c r="T174" s="29"/>
      <c r="U174" s="33" t="str">
        <f aca="true">IF(J174="","",IF(Q174="","—",IF(T174="Correct","Mastered",IF(OR(R174="Wrong",T174="Wrong"),"Keep reviewing",IF(AND(R174="",TODAY()&gt;=Q174),"Retry 1 DUE",IF(AND(R174="Correct",T174="",TODAY()&gt;=S174),"Retry 2 DUE",IF(R174="","Retry 1 scheduled","Retry 2 scheduled")))))))</f>
        <v/>
      </c>
    </row>
    <row r="175" customFormat="false" ht="15" hidden="false" customHeight="false" outlineLevel="0" collapsed="false">
      <c r="A175" s="27" t="str">
        <f aca="false">IF(COUNTA(B175:I175)=0,"",ROW()-4)</f>
        <v/>
      </c>
      <c r="B175" s="28"/>
      <c r="C175" s="29"/>
      <c r="D175" s="30"/>
      <c r="E175" s="29"/>
      <c r="F175" s="30"/>
      <c r="G175" s="31"/>
      <c r="H175" s="32"/>
      <c r="I175" s="32"/>
      <c r="J175" s="33" t="str">
        <f aca="false">IF(OR(H175="",I175=""),"",IF(UPPER(SUBSTITUTE(SUBSTITUTE(SUBSTITUTE(H175," ",""),",",""),";",""))=UPPER(SUBSTITUTE(SUBSTITUTE(SUBSTITUTE(I175," ",""),",",""),";","")),"Correct","Wrong"))</f>
        <v/>
      </c>
      <c r="K175" s="29"/>
      <c r="L175" s="29"/>
      <c r="M175" s="27" t="str">
        <f aca="false">IF(E175="","",IFERROR(INDEX(Lists!$B$5:$B$12,MATCH(E175,Lists!$A$5:$A$12,0)),""))</f>
        <v/>
      </c>
      <c r="N175" s="33" t="str">
        <f aca="false">IF(OR(L175="",M175=""),"",IF(L175&gt;M175,"Slow",IF(AND(J175="Wrong",L175&lt;0.5*M175),"Rushed?","OK")))</f>
        <v/>
      </c>
      <c r="O175" s="30"/>
      <c r="P175" s="30"/>
      <c r="Q175" s="34" t="str">
        <f aca="false">IF(OR(B175="",J175=""),"",IF(OR(J175="Wrong",K175="50-50",K175="Guess"),B175+Lists!$Y$5,""))</f>
        <v/>
      </c>
      <c r="R175" s="29"/>
      <c r="S175" s="34" t="str">
        <f aca="false">IF(Q175="","",B175+Lists!$Y$6)</f>
        <v/>
      </c>
      <c r="T175" s="29"/>
      <c r="U175" s="33" t="str">
        <f aca="true">IF(J175="","",IF(Q175="","—",IF(T175="Correct","Mastered",IF(OR(R175="Wrong",T175="Wrong"),"Keep reviewing",IF(AND(R175="",TODAY()&gt;=Q175),"Retry 1 DUE",IF(AND(R175="Correct",T175="",TODAY()&gt;=S175),"Retry 2 DUE",IF(R175="","Retry 1 scheduled","Retry 2 scheduled")))))))</f>
        <v/>
      </c>
    </row>
    <row r="176" customFormat="false" ht="15" hidden="false" customHeight="false" outlineLevel="0" collapsed="false">
      <c r="A176" s="27" t="str">
        <f aca="false">IF(COUNTA(B176:I176)=0,"",ROW()-4)</f>
        <v/>
      </c>
      <c r="B176" s="28"/>
      <c r="C176" s="29"/>
      <c r="D176" s="30"/>
      <c r="E176" s="29"/>
      <c r="F176" s="30"/>
      <c r="G176" s="31"/>
      <c r="H176" s="32"/>
      <c r="I176" s="32"/>
      <c r="J176" s="33" t="str">
        <f aca="false">IF(OR(H176="",I176=""),"",IF(UPPER(SUBSTITUTE(SUBSTITUTE(SUBSTITUTE(H176," ",""),",",""),";",""))=UPPER(SUBSTITUTE(SUBSTITUTE(SUBSTITUTE(I176," ",""),",",""),";","")),"Correct","Wrong"))</f>
        <v/>
      </c>
      <c r="K176" s="29"/>
      <c r="L176" s="29"/>
      <c r="M176" s="27" t="str">
        <f aca="false">IF(E176="","",IFERROR(INDEX(Lists!$B$5:$B$12,MATCH(E176,Lists!$A$5:$A$12,0)),""))</f>
        <v/>
      </c>
      <c r="N176" s="33" t="str">
        <f aca="false">IF(OR(L176="",M176=""),"",IF(L176&gt;M176,"Slow",IF(AND(J176="Wrong",L176&lt;0.5*M176),"Rushed?","OK")))</f>
        <v/>
      </c>
      <c r="O176" s="30"/>
      <c r="P176" s="30"/>
      <c r="Q176" s="34" t="str">
        <f aca="false">IF(OR(B176="",J176=""),"",IF(OR(J176="Wrong",K176="50-50",K176="Guess"),B176+Lists!$Y$5,""))</f>
        <v/>
      </c>
      <c r="R176" s="29"/>
      <c r="S176" s="34" t="str">
        <f aca="false">IF(Q176="","",B176+Lists!$Y$6)</f>
        <v/>
      </c>
      <c r="T176" s="29"/>
      <c r="U176" s="33" t="str">
        <f aca="true">IF(J176="","",IF(Q176="","—",IF(T176="Correct","Mastered",IF(OR(R176="Wrong",T176="Wrong"),"Keep reviewing",IF(AND(R176="",TODAY()&gt;=Q176),"Retry 1 DUE",IF(AND(R176="Correct",T176="",TODAY()&gt;=S176),"Retry 2 DUE",IF(R176="","Retry 1 scheduled","Retry 2 scheduled")))))))</f>
        <v/>
      </c>
    </row>
    <row r="177" customFormat="false" ht="15" hidden="false" customHeight="false" outlineLevel="0" collapsed="false">
      <c r="A177" s="27" t="str">
        <f aca="false">IF(COUNTA(B177:I177)=0,"",ROW()-4)</f>
        <v/>
      </c>
      <c r="B177" s="28"/>
      <c r="C177" s="29"/>
      <c r="D177" s="30"/>
      <c r="E177" s="29"/>
      <c r="F177" s="30"/>
      <c r="G177" s="31"/>
      <c r="H177" s="32"/>
      <c r="I177" s="32"/>
      <c r="J177" s="33" t="str">
        <f aca="false">IF(OR(H177="",I177=""),"",IF(UPPER(SUBSTITUTE(SUBSTITUTE(SUBSTITUTE(H177," ",""),",",""),";",""))=UPPER(SUBSTITUTE(SUBSTITUTE(SUBSTITUTE(I177," ",""),",",""),";","")),"Correct","Wrong"))</f>
        <v/>
      </c>
      <c r="K177" s="29"/>
      <c r="L177" s="29"/>
      <c r="M177" s="27" t="str">
        <f aca="false">IF(E177="","",IFERROR(INDEX(Lists!$B$5:$B$12,MATCH(E177,Lists!$A$5:$A$12,0)),""))</f>
        <v/>
      </c>
      <c r="N177" s="33" t="str">
        <f aca="false">IF(OR(L177="",M177=""),"",IF(L177&gt;M177,"Slow",IF(AND(J177="Wrong",L177&lt;0.5*M177),"Rushed?","OK")))</f>
        <v/>
      </c>
      <c r="O177" s="30"/>
      <c r="P177" s="30"/>
      <c r="Q177" s="34" t="str">
        <f aca="false">IF(OR(B177="",J177=""),"",IF(OR(J177="Wrong",K177="50-50",K177="Guess"),B177+Lists!$Y$5,""))</f>
        <v/>
      </c>
      <c r="R177" s="29"/>
      <c r="S177" s="34" t="str">
        <f aca="false">IF(Q177="","",B177+Lists!$Y$6)</f>
        <v/>
      </c>
      <c r="T177" s="29"/>
      <c r="U177" s="33" t="str">
        <f aca="true">IF(J177="","",IF(Q177="","—",IF(T177="Correct","Mastered",IF(OR(R177="Wrong",T177="Wrong"),"Keep reviewing",IF(AND(R177="",TODAY()&gt;=Q177),"Retry 1 DUE",IF(AND(R177="Correct",T177="",TODAY()&gt;=S177),"Retry 2 DUE",IF(R177="","Retry 1 scheduled","Retry 2 scheduled")))))))</f>
        <v/>
      </c>
    </row>
    <row r="178" customFormat="false" ht="15" hidden="false" customHeight="false" outlineLevel="0" collapsed="false">
      <c r="A178" s="27" t="str">
        <f aca="false">IF(COUNTA(B178:I178)=0,"",ROW()-4)</f>
        <v/>
      </c>
      <c r="B178" s="28"/>
      <c r="C178" s="29"/>
      <c r="D178" s="30"/>
      <c r="E178" s="29"/>
      <c r="F178" s="30"/>
      <c r="G178" s="31"/>
      <c r="H178" s="32"/>
      <c r="I178" s="32"/>
      <c r="J178" s="33" t="str">
        <f aca="false">IF(OR(H178="",I178=""),"",IF(UPPER(SUBSTITUTE(SUBSTITUTE(SUBSTITUTE(H178," ",""),",",""),";",""))=UPPER(SUBSTITUTE(SUBSTITUTE(SUBSTITUTE(I178," ",""),",",""),";","")),"Correct","Wrong"))</f>
        <v/>
      </c>
      <c r="K178" s="29"/>
      <c r="L178" s="29"/>
      <c r="M178" s="27" t="str">
        <f aca="false">IF(E178="","",IFERROR(INDEX(Lists!$B$5:$B$12,MATCH(E178,Lists!$A$5:$A$12,0)),""))</f>
        <v/>
      </c>
      <c r="N178" s="33" t="str">
        <f aca="false">IF(OR(L178="",M178=""),"",IF(L178&gt;M178,"Slow",IF(AND(J178="Wrong",L178&lt;0.5*M178),"Rushed?","OK")))</f>
        <v/>
      </c>
      <c r="O178" s="30"/>
      <c r="P178" s="30"/>
      <c r="Q178" s="34" t="str">
        <f aca="false">IF(OR(B178="",J178=""),"",IF(OR(J178="Wrong",K178="50-50",K178="Guess"),B178+Lists!$Y$5,""))</f>
        <v/>
      </c>
      <c r="R178" s="29"/>
      <c r="S178" s="34" t="str">
        <f aca="false">IF(Q178="","",B178+Lists!$Y$6)</f>
        <v/>
      </c>
      <c r="T178" s="29"/>
      <c r="U178" s="33" t="str">
        <f aca="true">IF(J178="","",IF(Q178="","—",IF(T178="Correct","Mastered",IF(OR(R178="Wrong",T178="Wrong"),"Keep reviewing",IF(AND(R178="",TODAY()&gt;=Q178),"Retry 1 DUE",IF(AND(R178="Correct",T178="",TODAY()&gt;=S178),"Retry 2 DUE",IF(R178="","Retry 1 scheduled","Retry 2 scheduled")))))))</f>
        <v/>
      </c>
    </row>
    <row r="179" customFormat="false" ht="15" hidden="false" customHeight="false" outlineLevel="0" collapsed="false">
      <c r="A179" s="27" t="str">
        <f aca="false">IF(COUNTA(B179:I179)=0,"",ROW()-4)</f>
        <v/>
      </c>
      <c r="B179" s="28"/>
      <c r="C179" s="29"/>
      <c r="D179" s="30"/>
      <c r="E179" s="29"/>
      <c r="F179" s="30"/>
      <c r="G179" s="31"/>
      <c r="H179" s="32"/>
      <c r="I179" s="32"/>
      <c r="J179" s="33" t="str">
        <f aca="false">IF(OR(H179="",I179=""),"",IF(UPPER(SUBSTITUTE(SUBSTITUTE(SUBSTITUTE(H179," ",""),",",""),";",""))=UPPER(SUBSTITUTE(SUBSTITUTE(SUBSTITUTE(I179," ",""),",",""),";","")),"Correct","Wrong"))</f>
        <v/>
      </c>
      <c r="K179" s="29"/>
      <c r="L179" s="29"/>
      <c r="M179" s="27" t="str">
        <f aca="false">IF(E179="","",IFERROR(INDEX(Lists!$B$5:$B$12,MATCH(E179,Lists!$A$5:$A$12,0)),""))</f>
        <v/>
      </c>
      <c r="N179" s="33" t="str">
        <f aca="false">IF(OR(L179="",M179=""),"",IF(L179&gt;M179,"Slow",IF(AND(J179="Wrong",L179&lt;0.5*M179),"Rushed?","OK")))</f>
        <v/>
      </c>
      <c r="O179" s="30"/>
      <c r="P179" s="30"/>
      <c r="Q179" s="34" t="str">
        <f aca="false">IF(OR(B179="",J179=""),"",IF(OR(J179="Wrong",K179="50-50",K179="Guess"),B179+Lists!$Y$5,""))</f>
        <v/>
      </c>
      <c r="R179" s="29"/>
      <c r="S179" s="34" t="str">
        <f aca="false">IF(Q179="","",B179+Lists!$Y$6)</f>
        <v/>
      </c>
      <c r="T179" s="29"/>
      <c r="U179" s="33" t="str">
        <f aca="true">IF(J179="","",IF(Q179="","—",IF(T179="Correct","Mastered",IF(OR(R179="Wrong",T179="Wrong"),"Keep reviewing",IF(AND(R179="",TODAY()&gt;=Q179),"Retry 1 DUE",IF(AND(R179="Correct",T179="",TODAY()&gt;=S179),"Retry 2 DUE",IF(R179="","Retry 1 scheduled","Retry 2 scheduled")))))))</f>
        <v/>
      </c>
    </row>
    <row r="180" customFormat="false" ht="15" hidden="false" customHeight="false" outlineLevel="0" collapsed="false">
      <c r="A180" s="27" t="str">
        <f aca="false">IF(COUNTA(B180:I180)=0,"",ROW()-4)</f>
        <v/>
      </c>
      <c r="B180" s="28"/>
      <c r="C180" s="29"/>
      <c r="D180" s="30"/>
      <c r="E180" s="29"/>
      <c r="F180" s="30"/>
      <c r="G180" s="31"/>
      <c r="H180" s="32"/>
      <c r="I180" s="32"/>
      <c r="J180" s="33" t="str">
        <f aca="false">IF(OR(H180="",I180=""),"",IF(UPPER(SUBSTITUTE(SUBSTITUTE(SUBSTITUTE(H180," ",""),",",""),";",""))=UPPER(SUBSTITUTE(SUBSTITUTE(SUBSTITUTE(I180," ",""),",",""),";","")),"Correct","Wrong"))</f>
        <v/>
      </c>
      <c r="K180" s="29"/>
      <c r="L180" s="29"/>
      <c r="M180" s="27" t="str">
        <f aca="false">IF(E180="","",IFERROR(INDEX(Lists!$B$5:$B$12,MATCH(E180,Lists!$A$5:$A$12,0)),""))</f>
        <v/>
      </c>
      <c r="N180" s="33" t="str">
        <f aca="false">IF(OR(L180="",M180=""),"",IF(L180&gt;M180,"Slow",IF(AND(J180="Wrong",L180&lt;0.5*M180),"Rushed?","OK")))</f>
        <v/>
      </c>
      <c r="O180" s="30"/>
      <c r="P180" s="30"/>
      <c r="Q180" s="34" t="str">
        <f aca="false">IF(OR(B180="",J180=""),"",IF(OR(J180="Wrong",K180="50-50",K180="Guess"),B180+Lists!$Y$5,""))</f>
        <v/>
      </c>
      <c r="R180" s="29"/>
      <c r="S180" s="34" t="str">
        <f aca="false">IF(Q180="","",B180+Lists!$Y$6)</f>
        <v/>
      </c>
      <c r="T180" s="29"/>
      <c r="U180" s="33" t="str">
        <f aca="true">IF(J180="","",IF(Q180="","—",IF(T180="Correct","Mastered",IF(OR(R180="Wrong",T180="Wrong"),"Keep reviewing",IF(AND(R180="",TODAY()&gt;=Q180),"Retry 1 DUE",IF(AND(R180="Correct",T180="",TODAY()&gt;=S180),"Retry 2 DUE",IF(R180="","Retry 1 scheduled","Retry 2 scheduled")))))))</f>
        <v/>
      </c>
    </row>
    <row r="181" customFormat="false" ht="15" hidden="false" customHeight="false" outlineLevel="0" collapsed="false">
      <c r="A181" s="27" t="str">
        <f aca="false">IF(COUNTA(B181:I181)=0,"",ROW()-4)</f>
        <v/>
      </c>
      <c r="B181" s="28"/>
      <c r="C181" s="29"/>
      <c r="D181" s="30"/>
      <c r="E181" s="29"/>
      <c r="F181" s="30"/>
      <c r="G181" s="31"/>
      <c r="H181" s="32"/>
      <c r="I181" s="32"/>
      <c r="J181" s="33" t="str">
        <f aca="false">IF(OR(H181="",I181=""),"",IF(UPPER(SUBSTITUTE(SUBSTITUTE(SUBSTITUTE(H181," ",""),",",""),";",""))=UPPER(SUBSTITUTE(SUBSTITUTE(SUBSTITUTE(I181," ",""),",",""),";","")),"Correct","Wrong"))</f>
        <v/>
      </c>
      <c r="K181" s="29"/>
      <c r="L181" s="29"/>
      <c r="M181" s="27" t="str">
        <f aca="false">IF(E181="","",IFERROR(INDEX(Lists!$B$5:$B$12,MATCH(E181,Lists!$A$5:$A$12,0)),""))</f>
        <v/>
      </c>
      <c r="N181" s="33" t="str">
        <f aca="false">IF(OR(L181="",M181=""),"",IF(L181&gt;M181,"Slow",IF(AND(J181="Wrong",L181&lt;0.5*M181),"Rushed?","OK")))</f>
        <v/>
      </c>
      <c r="O181" s="30"/>
      <c r="P181" s="30"/>
      <c r="Q181" s="34" t="str">
        <f aca="false">IF(OR(B181="",J181=""),"",IF(OR(J181="Wrong",K181="50-50",K181="Guess"),B181+Lists!$Y$5,""))</f>
        <v/>
      </c>
      <c r="R181" s="29"/>
      <c r="S181" s="34" t="str">
        <f aca="false">IF(Q181="","",B181+Lists!$Y$6)</f>
        <v/>
      </c>
      <c r="T181" s="29"/>
      <c r="U181" s="33" t="str">
        <f aca="true">IF(J181="","",IF(Q181="","—",IF(T181="Correct","Mastered",IF(OR(R181="Wrong",T181="Wrong"),"Keep reviewing",IF(AND(R181="",TODAY()&gt;=Q181),"Retry 1 DUE",IF(AND(R181="Correct",T181="",TODAY()&gt;=S181),"Retry 2 DUE",IF(R181="","Retry 1 scheduled","Retry 2 scheduled")))))))</f>
        <v/>
      </c>
    </row>
    <row r="182" customFormat="false" ht="15" hidden="false" customHeight="false" outlineLevel="0" collapsed="false">
      <c r="A182" s="27" t="str">
        <f aca="false">IF(COUNTA(B182:I182)=0,"",ROW()-4)</f>
        <v/>
      </c>
      <c r="B182" s="28"/>
      <c r="C182" s="29"/>
      <c r="D182" s="30"/>
      <c r="E182" s="29"/>
      <c r="F182" s="30"/>
      <c r="G182" s="31"/>
      <c r="H182" s="32"/>
      <c r="I182" s="32"/>
      <c r="J182" s="33" t="str">
        <f aca="false">IF(OR(H182="",I182=""),"",IF(UPPER(SUBSTITUTE(SUBSTITUTE(SUBSTITUTE(H182," ",""),",",""),";",""))=UPPER(SUBSTITUTE(SUBSTITUTE(SUBSTITUTE(I182," ",""),",",""),";","")),"Correct","Wrong"))</f>
        <v/>
      </c>
      <c r="K182" s="29"/>
      <c r="L182" s="29"/>
      <c r="M182" s="27" t="str">
        <f aca="false">IF(E182="","",IFERROR(INDEX(Lists!$B$5:$B$12,MATCH(E182,Lists!$A$5:$A$12,0)),""))</f>
        <v/>
      </c>
      <c r="N182" s="33" t="str">
        <f aca="false">IF(OR(L182="",M182=""),"",IF(L182&gt;M182,"Slow",IF(AND(J182="Wrong",L182&lt;0.5*M182),"Rushed?","OK")))</f>
        <v/>
      </c>
      <c r="O182" s="30"/>
      <c r="P182" s="30"/>
      <c r="Q182" s="34" t="str">
        <f aca="false">IF(OR(B182="",J182=""),"",IF(OR(J182="Wrong",K182="50-50",K182="Guess"),B182+Lists!$Y$5,""))</f>
        <v/>
      </c>
      <c r="R182" s="29"/>
      <c r="S182" s="34" t="str">
        <f aca="false">IF(Q182="","",B182+Lists!$Y$6)</f>
        <v/>
      </c>
      <c r="T182" s="29"/>
      <c r="U182" s="33" t="str">
        <f aca="true">IF(J182="","",IF(Q182="","—",IF(T182="Correct","Mastered",IF(OR(R182="Wrong",T182="Wrong"),"Keep reviewing",IF(AND(R182="",TODAY()&gt;=Q182),"Retry 1 DUE",IF(AND(R182="Correct",T182="",TODAY()&gt;=S182),"Retry 2 DUE",IF(R182="","Retry 1 scheduled","Retry 2 scheduled")))))))</f>
        <v/>
      </c>
    </row>
    <row r="183" customFormat="false" ht="15" hidden="false" customHeight="false" outlineLevel="0" collapsed="false">
      <c r="A183" s="27" t="str">
        <f aca="false">IF(COUNTA(B183:I183)=0,"",ROW()-4)</f>
        <v/>
      </c>
      <c r="B183" s="28"/>
      <c r="C183" s="29"/>
      <c r="D183" s="30"/>
      <c r="E183" s="29"/>
      <c r="F183" s="30"/>
      <c r="G183" s="31"/>
      <c r="H183" s="32"/>
      <c r="I183" s="32"/>
      <c r="J183" s="33" t="str">
        <f aca="false">IF(OR(H183="",I183=""),"",IF(UPPER(SUBSTITUTE(SUBSTITUTE(SUBSTITUTE(H183," ",""),",",""),";",""))=UPPER(SUBSTITUTE(SUBSTITUTE(SUBSTITUTE(I183," ",""),",",""),";","")),"Correct","Wrong"))</f>
        <v/>
      </c>
      <c r="K183" s="29"/>
      <c r="L183" s="29"/>
      <c r="M183" s="27" t="str">
        <f aca="false">IF(E183="","",IFERROR(INDEX(Lists!$B$5:$B$12,MATCH(E183,Lists!$A$5:$A$12,0)),""))</f>
        <v/>
      </c>
      <c r="N183" s="33" t="str">
        <f aca="false">IF(OR(L183="",M183=""),"",IF(L183&gt;M183,"Slow",IF(AND(J183="Wrong",L183&lt;0.5*M183),"Rushed?","OK")))</f>
        <v/>
      </c>
      <c r="O183" s="30"/>
      <c r="P183" s="30"/>
      <c r="Q183" s="34" t="str">
        <f aca="false">IF(OR(B183="",J183=""),"",IF(OR(J183="Wrong",K183="50-50",K183="Guess"),B183+Lists!$Y$5,""))</f>
        <v/>
      </c>
      <c r="R183" s="29"/>
      <c r="S183" s="34" t="str">
        <f aca="false">IF(Q183="","",B183+Lists!$Y$6)</f>
        <v/>
      </c>
      <c r="T183" s="29"/>
      <c r="U183" s="33" t="str">
        <f aca="true">IF(J183="","",IF(Q183="","—",IF(T183="Correct","Mastered",IF(OR(R183="Wrong",T183="Wrong"),"Keep reviewing",IF(AND(R183="",TODAY()&gt;=Q183),"Retry 1 DUE",IF(AND(R183="Correct",T183="",TODAY()&gt;=S183),"Retry 2 DUE",IF(R183="","Retry 1 scheduled","Retry 2 scheduled")))))))</f>
        <v/>
      </c>
    </row>
    <row r="184" customFormat="false" ht="15" hidden="false" customHeight="false" outlineLevel="0" collapsed="false">
      <c r="A184" s="27" t="str">
        <f aca="false">IF(COUNTA(B184:I184)=0,"",ROW()-4)</f>
        <v/>
      </c>
      <c r="B184" s="28"/>
      <c r="C184" s="29"/>
      <c r="D184" s="30"/>
      <c r="E184" s="29"/>
      <c r="F184" s="30"/>
      <c r="G184" s="31"/>
      <c r="H184" s="32"/>
      <c r="I184" s="32"/>
      <c r="J184" s="33" t="str">
        <f aca="false">IF(OR(H184="",I184=""),"",IF(UPPER(SUBSTITUTE(SUBSTITUTE(SUBSTITUTE(H184," ",""),",",""),";",""))=UPPER(SUBSTITUTE(SUBSTITUTE(SUBSTITUTE(I184," ",""),",",""),";","")),"Correct","Wrong"))</f>
        <v/>
      </c>
      <c r="K184" s="29"/>
      <c r="L184" s="29"/>
      <c r="M184" s="27" t="str">
        <f aca="false">IF(E184="","",IFERROR(INDEX(Lists!$B$5:$B$12,MATCH(E184,Lists!$A$5:$A$12,0)),""))</f>
        <v/>
      </c>
      <c r="N184" s="33" t="str">
        <f aca="false">IF(OR(L184="",M184=""),"",IF(L184&gt;M184,"Slow",IF(AND(J184="Wrong",L184&lt;0.5*M184),"Rushed?","OK")))</f>
        <v/>
      </c>
      <c r="O184" s="30"/>
      <c r="P184" s="30"/>
      <c r="Q184" s="34" t="str">
        <f aca="false">IF(OR(B184="",J184=""),"",IF(OR(J184="Wrong",K184="50-50",K184="Guess"),B184+Lists!$Y$5,""))</f>
        <v/>
      </c>
      <c r="R184" s="29"/>
      <c r="S184" s="34" t="str">
        <f aca="false">IF(Q184="","",B184+Lists!$Y$6)</f>
        <v/>
      </c>
      <c r="T184" s="29"/>
      <c r="U184" s="33" t="str">
        <f aca="true">IF(J184="","",IF(Q184="","—",IF(T184="Correct","Mastered",IF(OR(R184="Wrong",T184="Wrong"),"Keep reviewing",IF(AND(R184="",TODAY()&gt;=Q184),"Retry 1 DUE",IF(AND(R184="Correct",T184="",TODAY()&gt;=S184),"Retry 2 DUE",IF(R184="","Retry 1 scheduled","Retry 2 scheduled")))))))</f>
        <v/>
      </c>
    </row>
    <row r="185" customFormat="false" ht="15" hidden="false" customHeight="false" outlineLevel="0" collapsed="false">
      <c r="A185" s="27" t="str">
        <f aca="false">IF(COUNTA(B185:I185)=0,"",ROW()-4)</f>
        <v/>
      </c>
      <c r="B185" s="28"/>
      <c r="C185" s="29"/>
      <c r="D185" s="30"/>
      <c r="E185" s="29"/>
      <c r="F185" s="30"/>
      <c r="G185" s="31"/>
      <c r="H185" s="32"/>
      <c r="I185" s="32"/>
      <c r="J185" s="33" t="str">
        <f aca="false">IF(OR(H185="",I185=""),"",IF(UPPER(SUBSTITUTE(SUBSTITUTE(SUBSTITUTE(H185," ",""),",",""),";",""))=UPPER(SUBSTITUTE(SUBSTITUTE(SUBSTITUTE(I185," ",""),",",""),";","")),"Correct","Wrong"))</f>
        <v/>
      </c>
      <c r="K185" s="29"/>
      <c r="L185" s="29"/>
      <c r="M185" s="27" t="str">
        <f aca="false">IF(E185="","",IFERROR(INDEX(Lists!$B$5:$B$12,MATCH(E185,Lists!$A$5:$A$12,0)),""))</f>
        <v/>
      </c>
      <c r="N185" s="33" t="str">
        <f aca="false">IF(OR(L185="",M185=""),"",IF(L185&gt;M185,"Slow",IF(AND(J185="Wrong",L185&lt;0.5*M185),"Rushed?","OK")))</f>
        <v/>
      </c>
      <c r="O185" s="30"/>
      <c r="P185" s="30"/>
      <c r="Q185" s="34" t="str">
        <f aca="false">IF(OR(B185="",J185=""),"",IF(OR(J185="Wrong",K185="50-50",K185="Guess"),B185+Lists!$Y$5,""))</f>
        <v/>
      </c>
      <c r="R185" s="29"/>
      <c r="S185" s="34" t="str">
        <f aca="false">IF(Q185="","",B185+Lists!$Y$6)</f>
        <v/>
      </c>
      <c r="T185" s="29"/>
      <c r="U185" s="33" t="str">
        <f aca="true">IF(J185="","",IF(Q185="","—",IF(T185="Correct","Mastered",IF(OR(R185="Wrong",T185="Wrong"),"Keep reviewing",IF(AND(R185="",TODAY()&gt;=Q185),"Retry 1 DUE",IF(AND(R185="Correct",T185="",TODAY()&gt;=S185),"Retry 2 DUE",IF(R185="","Retry 1 scheduled","Retry 2 scheduled")))))))</f>
        <v/>
      </c>
    </row>
    <row r="186" customFormat="false" ht="15" hidden="false" customHeight="false" outlineLevel="0" collapsed="false">
      <c r="A186" s="27" t="str">
        <f aca="false">IF(COUNTA(B186:I186)=0,"",ROW()-4)</f>
        <v/>
      </c>
      <c r="B186" s="28"/>
      <c r="C186" s="29"/>
      <c r="D186" s="30"/>
      <c r="E186" s="29"/>
      <c r="F186" s="30"/>
      <c r="G186" s="31"/>
      <c r="H186" s="32"/>
      <c r="I186" s="32"/>
      <c r="J186" s="33" t="str">
        <f aca="false">IF(OR(H186="",I186=""),"",IF(UPPER(SUBSTITUTE(SUBSTITUTE(SUBSTITUTE(H186," ",""),",",""),";",""))=UPPER(SUBSTITUTE(SUBSTITUTE(SUBSTITUTE(I186," ",""),",",""),";","")),"Correct","Wrong"))</f>
        <v/>
      </c>
      <c r="K186" s="29"/>
      <c r="L186" s="29"/>
      <c r="M186" s="27" t="str">
        <f aca="false">IF(E186="","",IFERROR(INDEX(Lists!$B$5:$B$12,MATCH(E186,Lists!$A$5:$A$12,0)),""))</f>
        <v/>
      </c>
      <c r="N186" s="33" t="str">
        <f aca="false">IF(OR(L186="",M186=""),"",IF(L186&gt;M186,"Slow",IF(AND(J186="Wrong",L186&lt;0.5*M186),"Rushed?","OK")))</f>
        <v/>
      </c>
      <c r="O186" s="30"/>
      <c r="P186" s="30"/>
      <c r="Q186" s="34" t="str">
        <f aca="false">IF(OR(B186="",J186=""),"",IF(OR(J186="Wrong",K186="50-50",K186="Guess"),B186+Lists!$Y$5,""))</f>
        <v/>
      </c>
      <c r="R186" s="29"/>
      <c r="S186" s="34" t="str">
        <f aca="false">IF(Q186="","",B186+Lists!$Y$6)</f>
        <v/>
      </c>
      <c r="T186" s="29"/>
      <c r="U186" s="33" t="str">
        <f aca="true">IF(J186="","",IF(Q186="","—",IF(T186="Correct","Mastered",IF(OR(R186="Wrong",T186="Wrong"),"Keep reviewing",IF(AND(R186="",TODAY()&gt;=Q186),"Retry 1 DUE",IF(AND(R186="Correct",T186="",TODAY()&gt;=S186),"Retry 2 DUE",IF(R186="","Retry 1 scheduled","Retry 2 scheduled")))))))</f>
        <v/>
      </c>
    </row>
    <row r="187" customFormat="false" ht="15" hidden="false" customHeight="false" outlineLevel="0" collapsed="false">
      <c r="A187" s="27" t="str">
        <f aca="false">IF(COUNTA(B187:I187)=0,"",ROW()-4)</f>
        <v/>
      </c>
      <c r="B187" s="28"/>
      <c r="C187" s="29"/>
      <c r="D187" s="30"/>
      <c r="E187" s="29"/>
      <c r="F187" s="30"/>
      <c r="G187" s="31"/>
      <c r="H187" s="32"/>
      <c r="I187" s="32"/>
      <c r="J187" s="33" t="str">
        <f aca="false">IF(OR(H187="",I187=""),"",IF(UPPER(SUBSTITUTE(SUBSTITUTE(SUBSTITUTE(H187," ",""),",",""),";",""))=UPPER(SUBSTITUTE(SUBSTITUTE(SUBSTITUTE(I187," ",""),",",""),";","")),"Correct","Wrong"))</f>
        <v/>
      </c>
      <c r="K187" s="29"/>
      <c r="L187" s="29"/>
      <c r="M187" s="27" t="str">
        <f aca="false">IF(E187="","",IFERROR(INDEX(Lists!$B$5:$B$12,MATCH(E187,Lists!$A$5:$A$12,0)),""))</f>
        <v/>
      </c>
      <c r="N187" s="33" t="str">
        <f aca="false">IF(OR(L187="",M187=""),"",IF(L187&gt;M187,"Slow",IF(AND(J187="Wrong",L187&lt;0.5*M187),"Rushed?","OK")))</f>
        <v/>
      </c>
      <c r="O187" s="30"/>
      <c r="P187" s="30"/>
      <c r="Q187" s="34" t="str">
        <f aca="false">IF(OR(B187="",J187=""),"",IF(OR(J187="Wrong",K187="50-50",K187="Guess"),B187+Lists!$Y$5,""))</f>
        <v/>
      </c>
      <c r="R187" s="29"/>
      <c r="S187" s="34" t="str">
        <f aca="false">IF(Q187="","",B187+Lists!$Y$6)</f>
        <v/>
      </c>
      <c r="T187" s="29"/>
      <c r="U187" s="33" t="str">
        <f aca="true">IF(J187="","",IF(Q187="","—",IF(T187="Correct","Mastered",IF(OR(R187="Wrong",T187="Wrong"),"Keep reviewing",IF(AND(R187="",TODAY()&gt;=Q187),"Retry 1 DUE",IF(AND(R187="Correct",T187="",TODAY()&gt;=S187),"Retry 2 DUE",IF(R187="","Retry 1 scheduled","Retry 2 scheduled")))))))</f>
        <v/>
      </c>
    </row>
    <row r="188" customFormat="false" ht="15" hidden="false" customHeight="false" outlineLevel="0" collapsed="false">
      <c r="A188" s="27" t="str">
        <f aca="false">IF(COUNTA(B188:I188)=0,"",ROW()-4)</f>
        <v/>
      </c>
      <c r="B188" s="28"/>
      <c r="C188" s="29"/>
      <c r="D188" s="30"/>
      <c r="E188" s="29"/>
      <c r="F188" s="30"/>
      <c r="G188" s="31"/>
      <c r="H188" s="32"/>
      <c r="I188" s="32"/>
      <c r="J188" s="33" t="str">
        <f aca="false">IF(OR(H188="",I188=""),"",IF(UPPER(SUBSTITUTE(SUBSTITUTE(SUBSTITUTE(H188," ",""),",",""),";",""))=UPPER(SUBSTITUTE(SUBSTITUTE(SUBSTITUTE(I188," ",""),",",""),";","")),"Correct","Wrong"))</f>
        <v/>
      </c>
      <c r="K188" s="29"/>
      <c r="L188" s="29"/>
      <c r="M188" s="27" t="str">
        <f aca="false">IF(E188="","",IFERROR(INDEX(Lists!$B$5:$B$12,MATCH(E188,Lists!$A$5:$A$12,0)),""))</f>
        <v/>
      </c>
      <c r="N188" s="33" t="str">
        <f aca="false">IF(OR(L188="",M188=""),"",IF(L188&gt;M188,"Slow",IF(AND(J188="Wrong",L188&lt;0.5*M188),"Rushed?","OK")))</f>
        <v/>
      </c>
      <c r="O188" s="30"/>
      <c r="P188" s="30"/>
      <c r="Q188" s="34" t="str">
        <f aca="false">IF(OR(B188="",J188=""),"",IF(OR(J188="Wrong",K188="50-50",K188="Guess"),B188+Lists!$Y$5,""))</f>
        <v/>
      </c>
      <c r="R188" s="29"/>
      <c r="S188" s="34" t="str">
        <f aca="false">IF(Q188="","",B188+Lists!$Y$6)</f>
        <v/>
      </c>
      <c r="T188" s="29"/>
      <c r="U188" s="33" t="str">
        <f aca="true">IF(J188="","",IF(Q188="","—",IF(T188="Correct","Mastered",IF(OR(R188="Wrong",T188="Wrong"),"Keep reviewing",IF(AND(R188="",TODAY()&gt;=Q188),"Retry 1 DUE",IF(AND(R188="Correct",T188="",TODAY()&gt;=S188),"Retry 2 DUE",IF(R188="","Retry 1 scheduled","Retry 2 scheduled")))))))</f>
        <v/>
      </c>
    </row>
    <row r="189" customFormat="false" ht="15" hidden="false" customHeight="false" outlineLevel="0" collapsed="false">
      <c r="A189" s="27" t="str">
        <f aca="false">IF(COUNTA(B189:I189)=0,"",ROW()-4)</f>
        <v/>
      </c>
      <c r="B189" s="28"/>
      <c r="C189" s="29"/>
      <c r="D189" s="30"/>
      <c r="E189" s="29"/>
      <c r="F189" s="30"/>
      <c r="G189" s="31"/>
      <c r="H189" s="32"/>
      <c r="I189" s="32"/>
      <c r="J189" s="33" t="str">
        <f aca="false">IF(OR(H189="",I189=""),"",IF(UPPER(SUBSTITUTE(SUBSTITUTE(SUBSTITUTE(H189," ",""),",",""),";",""))=UPPER(SUBSTITUTE(SUBSTITUTE(SUBSTITUTE(I189," ",""),",",""),";","")),"Correct","Wrong"))</f>
        <v/>
      </c>
      <c r="K189" s="29"/>
      <c r="L189" s="29"/>
      <c r="M189" s="27" t="str">
        <f aca="false">IF(E189="","",IFERROR(INDEX(Lists!$B$5:$B$12,MATCH(E189,Lists!$A$5:$A$12,0)),""))</f>
        <v/>
      </c>
      <c r="N189" s="33" t="str">
        <f aca="false">IF(OR(L189="",M189=""),"",IF(L189&gt;M189,"Slow",IF(AND(J189="Wrong",L189&lt;0.5*M189),"Rushed?","OK")))</f>
        <v/>
      </c>
      <c r="O189" s="30"/>
      <c r="P189" s="30"/>
      <c r="Q189" s="34" t="str">
        <f aca="false">IF(OR(B189="",J189=""),"",IF(OR(J189="Wrong",K189="50-50",K189="Guess"),B189+Lists!$Y$5,""))</f>
        <v/>
      </c>
      <c r="R189" s="29"/>
      <c r="S189" s="34" t="str">
        <f aca="false">IF(Q189="","",B189+Lists!$Y$6)</f>
        <v/>
      </c>
      <c r="T189" s="29"/>
      <c r="U189" s="33" t="str">
        <f aca="true">IF(J189="","",IF(Q189="","—",IF(T189="Correct","Mastered",IF(OR(R189="Wrong",T189="Wrong"),"Keep reviewing",IF(AND(R189="",TODAY()&gt;=Q189),"Retry 1 DUE",IF(AND(R189="Correct",T189="",TODAY()&gt;=S189),"Retry 2 DUE",IF(R189="","Retry 1 scheduled","Retry 2 scheduled")))))))</f>
        <v/>
      </c>
    </row>
    <row r="190" customFormat="false" ht="15" hidden="false" customHeight="false" outlineLevel="0" collapsed="false">
      <c r="A190" s="27" t="str">
        <f aca="false">IF(COUNTA(B190:I190)=0,"",ROW()-4)</f>
        <v/>
      </c>
      <c r="B190" s="28"/>
      <c r="C190" s="29"/>
      <c r="D190" s="30"/>
      <c r="E190" s="29"/>
      <c r="F190" s="30"/>
      <c r="G190" s="31"/>
      <c r="H190" s="32"/>
      <c r="I190" s="32"/>
      <c r="J190" s="33" t="str">
        <f aca="false">IF(OR(H190="",I190=""),"",IF(UPPER(SUBSTITUTE(SUBSTITUTE(SUBSTITUTE(H190," ",""),",",""),";",""))=UPPER(SUBSTITUTE(SUBSTITUTE(SUBSTITUTE(I190," ",""),",",""),";","")),"Correct","Wrong"))</f>
        <v/>
      </c>
      <c r="K190" s="29"/>
      <c r="L190" s="29"/>
      <c r="M190" s="27" t="str">
        <f aca="false">IF(E190="","",IFERROR(INDEX(Lists!$B$5:$B$12,MATCH(E190,Lists!$A$5:$A$12,0)),""))</f>
        <v/>
      </c>
      <c r="N190" s="33" t="str">
        <f aca="false">IF(OR(L190="",M190=""),"",IF(L190&gt;M190,"Slow",IF(AND(J190="Wrong",L190&lt;0.5*M190),"Rushed?","OK")))</f>
        <v/>
      </c>
      <c r="O190" s="30"/>
      <c r="P190" s="30"/>
      <c r="Q190" s="34" t="str">
        <f aca="false">IF(OR(B190="",J190=""),"",IF(OR(J190="Wrong",K190="50-50",K190="Guess"),B190+Lists!$Y$5,""))</f>
        <v/>
      </c>
      <c r="R190" s="29"/>
      <c r="S190" s="34" t="str">
        <f aca="false">IF(Q190="","",B190+Lists!$Y$6)</f>
        <v/>
      </c>
      <c r="T190" s="29"/>
      <c r="U190" s="33" t="str">
        <f aca="true">IF(J190="","",IF(Q190="","—",IF(T190="Correct","Mastered",IF(OR(R190="Wrong",T190="Wrong"),"Keep reviewing",IF(AND(R190="",TODAY()&gt;=Q190),"Retry 1 DUE",IF(AND(R190="Correct",T190="",TODAY()&gt;=S190),"Retry 2 DUE",IF(R190="","Retry 1 scheduled","Retry 2 scheduled")))))))</f>
        <v/>
      </c>
    </row>
    <row r="191" customFormat="false" ht="15" hidden="false" customHeight="false" outlineLevel="0" collapsed="false">
      <c r="A191" s="27" t="str">
        <f aca="false">IF(COUNTA(B191:I191)=0,"",ROW()-4)</f>
        <v/>
      </c>
      <c r="B191" s="28"/>
      <c r="C191" s="29"/>
      <c r="D191" s="30"/>
      <c r="E191" s="29"/>
      <c r="F191" s="30"/>
      <c r="G191" s="31"/>
      <c r="H191" s="32"/>
      <c r="I191" s="32"/>
      <c r="J191" s="33" t="str">
        <f aca="false">IF(OR(H191="",I191=""),"",IF(UPPER(SUBSTITUTE(SUBSTITUTE(SUBSTITUTE(H191," ",""),",",""),";",""))=UPPER(SUBSTITUTE(SUBSTITUTE(SUBSTITUTE(I191," ",""),",",""),";","")),"Correct","Wrong"))</f>
        <v/>
      </c>
      <c r="K191" s="29"/>
      <c r="L191" s="29"/>
      <c r="M191" s="27" t="str">
        <f aca="false">IF(E191="","",IFERROR(INDEX(Lists!$B$5:$B$12,MATCH(E191,Lists!$A$5:$A$12,0)),""))</f>
        <v/>
      </c>
      <c r="N191" s="33" t="str">
        <f aca="false">IF(OR(L191="",M191=""),"",IF(L191&gt;M191,"Slow",IF(AND(J191="Wrong",L191&lt;0.5*M191),"Rushed?","OK")))</f>
        <v/>
      </c>
      <c r="O191" s="30"/>
      <c r="P191" s="30"/>
      <c r="Q191" s="34" t="str">
        <f aca="false">IF(OR(B191="",J191=""),"",IF(OR(J191="Wrong",K191="50-50",K191="Guess"),B191+Lists!$Y$5,""))</f>
        <v/>
      </c>
      <c r="R191" s="29"/>
      <c r="S191" s="34" t="str">
        <f aca="false">IF(Q191="","",B191+Lists!$Y$6)</f>
        <v/>
      </c>
      <c r="T191" s="29"/>
      <c r="U191" s="33" t="str">
        <f aca="true">IF(J191="","",IF(Q191="","—",IF(T191="Correct","Mastered",IF(OR(R191="Wrong",T191="Wrong"),"Keep reviewing",IF(AND(R191="",TODAY()&gt;=Q191),"Retry 1 DUE",IF(AND(R191="Correct",T191="",TODAY()&gt;=S191),"Retry 2 DUE",IF(R191="","Retry 1 scheduled","Retry 2 scheduled")))))))</f>
        <v/>
      </c>
    </row>
    <row r="192" customFormat="false" ht="15" hidden="false" customHeight="false" outlineLevel="0" collapsed="false">
      <c r="A192" s="27" t="str">
        <f aca="false">IF(COUNTA(B192:I192)=0,"",ROW()-4)</f>
        <v/>
      </c>
      <c r="B192" s="28"/>
      <c r="C192" s="29"/>
      <c r="D192" s="30"/>
      <c r="E192" s="29"/>
      <c r="F192" s="30"/>
      <c r="G192" s="31"/>
      <c r="H192" s="32"/>
      <c r="I192" s="32"/>
      <c r="J192" s="33" t="str">
        <f aca="false">IF(OR(H192="",I192=""),"",IF(UPPER(SUBSTITUTE(SUBSTITUTE(SUBSTITUTE(H192," ",""),",",""),";",""))=UPPER(SUBSTITUTE(SUBSTITUTE(SUBSTITUTE(I192," ",""),",",""),";","")),"Correct","Wrong"))</f>
        <v/>
      </c>
      <c r="K192" s="29"/>
      <c r="L192" s="29"/>
      <c r="M192" s="27" t="str">
        <f aca="false">IF(E192="","",IFERROR(INDEX(Lists!$B$5:$B$12,MATCH(E192,Lists!$A$5:$A$12,0)),""))</f>
        <v/>
      </c>
      <c r="N192" s="33" t="str">
        <f aca="false">IF(OR(L192="",M192=""),"",IF(L192&gt;M192,"Slow",IF(AND(J192="Wrong",L192&lt;0.5*M192),"Rushed?","OK")))</f>
        <v/>
      </c>
      <c r="O192" s="30"/>
      <c r="P192" s="30"/>
      <c r="Q192" s="34" t="str">
        <f aca="false">IF(OR(B192="",J192=""),"",IF(OR(J192="Wrong",K192="50-50",K192="Guess"),B192+Lists!$Y$5,""))</f>
        <v/>
      </c>
      <c r="R192" s="29"/>
      <c r="S192" s="34" t="str">
        <f aca="false">IF(Q192="","",B192+Lists!$Y$6)</f>
        <v/>
      </c>
      <c r="T192" s="29"/>
      <c r="U192" s="33" t="str">
        <f aca="true">IF(J192="","",IF(Q192="","—",IF(T192="Correct","Mastered",IF(OR(R192="Wrong",T192="Wrong"),"Keep reviewing",IF(AND(R192="",TODAY()&gt;=Q192),"Retry 1 DUE",IF(AND(R192="Correct",T192="",TODAY()&gt;=S192),"Retry 2 DUE",IF(R192="","Retry 1 scheduled","Retry 2 scheduled")))))))</f>
        <v/>
      </c>
    </row>
    <row r="193" customFormat="false" ht="15" hidden="false" customHeight="false" outlineLevel="0" collapsed="false">
      <c r="A193" s="27" t="str">
        <f aca="false">IF(COUNTA(B193:I193)=0,"",ROW()-4)</f>
        <v/>
      </c>
      <c r="B193" s="28"/>
      <c r="C193" s="29"/>
      <c r="D193" s="30"/>
      <c r="E193" s="29"/>
      <c r="F193" s="30"/>
      <c r="G193" s="31"/>
      <c r="H193" s="32"/>
      <c r="I193" s="32"/>
      <c r="J193" s="33" t="str">
        <f aca="false">IF(OR(H193="",I193=""),"",IF(UPPER(SUBSTITUTE(SUBSTITUTE(SUBSTITUTE(H193," ",""),",",""),";",""))=UPPER(SUBSTITUTE(SUBSTITUTE(SUBSTITUTE(I193," ",""),",",""),";","")),"Correct","Wrong"))</f>
        <v/>
      </c>
      <c r="K193" s="29"/>
      <c r="L193" s="29"/>
      <c r="M193" s="27" t="str">
        <f aca="false">IF(E193="","",IFERROR(INDEX(Lists!$B$5:$B$12,MATCH(E193,Lists!$A$5:$A$12,0)),""))</f>
        <v/>
      </c>
      <c r="N193" s="33" t="str">
        <f aca="false">IF(OR(L193="",M193=""),"",IF(L193&gt;M193,"Slow",IF(AND(J193="Wrong",L193&lt;0.5*M193),"Rushed?","OK")))</f>
        <v/>
      </c>
      <c r="O193" s="30"/>
      <c r="P193" s="30"/>
      <c r="Q193" s="34" t="str">
        <f aca="false">IF(OR(B193="",J193=""),"",IF(OR(J193="Wrong",K193="50-50",K193="Guess"),B193+Lists!$Y$5,""))</f>
        <v/>
      </c>
      <c r="R193" s="29"/>
      <c r="S193" s="34" t="str">
        <f aca="false">IF(Q193="","",B193+Lists!$Y$6)</f>
        <v/>
      </c>
      <c r="T193" s="29"/>
      <c r="U193" s="33" t="str">
        <f aca="true">IF(J193="","",IF(Q193="","—",IF(T193="Correct","Mastered",IF(OR(R193="Wrong",T193="Wrong"),"Keep reviewing",IF(AND(R193="",TODAY()&gt;=Q193),"Retry 1 DUE",IF(AND(R193="Correct",T193="",TODAY()&gt;=S193),"Retry 2 DUE",IF(R193="","Retry 1 scheduled","Retry 2 scheduled")))))))</f>
        <v/>
      </c>
    </row>
    <row r="194" customFormat="false" ht="15" hidden="false" customHeight="false" outlineLevel="0" collapsed="false">
      <c r="A194" s="27" t="str">
        <f aca="false">IF(COUNTA(B194:I194)=0,"",ROW()-4)</f>
        <v/>
      </c>
      <c r="B194" s="28"/>
      <c r="C194" s="29"/>
      <c r="D194" s="30"/>
      <c r="E194" s="29"/>
      <c r="F194" s="30"/>
      <c r="G194" s="31"/>
      <c r="H194" s="32"/>
      <c r="I194" s="32"/>
      <c r="J194" s="33" t="str">
        <f aca="false">IF(OR(H194="",I194=""),"",IF(UPPER(SUBSTITUTE(SUBSTITUTE(SUBSTITUTE(H194," ",""),",",""),";",""))=UPPER(SUBSTITUTE(SUBSTITUTE(SUBSTITUTE(I194," ",""),",",""),";","")),"Correct","Wrong"))</f>
        <v/>
      </c>
      <c r="K194" s="29"/>
      <c r="L194" s="29"/>
      <c r="M194" s="27" t="str">
        <f aca="false">IF(E194="","",IFERROR(INDEX(Lists!$B$5:$B$12,MATCH(E194,Lists!$A$5:$A$12,0)),""))</f>
        <v/>
      </c>
      <c r="N194" s="33" t="str">
        <f aca="false">IF(OR(L194="",M194=""),"",IF(L194&gt;M194,"Slow",IF(AND(J194="Wrong",L194&lt;0.5*M194),"Rushed?","OK")))</f>
        <v/>
      </c>
      <c r="O194" s="30"/>
      <c r="P194" s="30"/>
      <c r="Q194" s="34" t="str">
        <f aca="false">IF(OR(B194="",J194=""),"",IF(OR(J194="Wrong",K194="50-50",K194="Guess"),B194+Lists!$Y$5,""))</f>
        <v/>
      </c>
      <c r="R194" s="29"/>
      <c r="S194" s="34" t="str">
        <f aca="false">IF(Q194="","",B194+Lists!$Y$6)</f>
        <v/>
      </c>
      <c r="T194" s="29"/>
      <c r="U194" s="33" t="str">
        <f aca="true">IF(J194="","",IF(Q194="","—",IF(T194="Correct","Mastered",IF(OR(R194="Wrong",T194="Wrong"),"Keep reviewing",IF(AND(R194="",TODAY()&gt;=Q194),"Retry 1 DUE",IF(AND(R194="Correct",T194="",TODAY()&gt;=S194),"Retry 2 DUE",IF(R194="","Retry 1 scheduled","Retry 2 scheduled")))))))</f>
        <v/>
      </c>
    </row>
    <row r="195" customFormat="false" ht="15" hidden="false" customHeight="false" outlineLevel="0" collapsed="false">
      <c r="A195" s="27" t="str">
        <f aca="false">IF(COUNTA(B195:I195)=0,"",ROW()-4)</f>
        <v/>
      </c>
      <c r="B195" s="28"/>
      <c r="C195" s="29"/>
      <c r="D195" s="30"/>
      <c r="E195" s="29"/>
      <c r="F195" s="30"/>
      <c r="G195" s="31"/>
      <c r="H195" s="32"/>
      <c r="I195" s="32"/>
      <c r="J195" s="33" t="str">
        <f aca="false">IF(OR(H195="",I195=""),"",IF(UPPER(SUBSTITUTE(SUBSTITUTE(SUBSTITUTE(H195," ",""),",",""),";",""))=UPPER(SUBSTITUTE(SUBSTITUTE(SUBSTITUTE(I195," ",""),",",""),";","")),"Correct","Wrong"))</f>
        <v/>
      </c>
      <c r="K195" s="29"/>
      <c r="L195" s="29"/>
      <c r="M195" s="27" t="str">
        <f aca="false">IF(E195="","",IFERROR(INDEX(Lists!$B$5:$B$12,MATCH(E195,Lists!$A$5:$A$12,0)),""))</f>
        <v/>
      </c>
      <c r="N195" s="33" t="str">
        <f aca="false">IF(OR(L195="",M195=""),"",IF(L195&gt;M195,"Slow",IF(AND(J195="Wrong",L195&lt;0.5*M195),"Rushed?","OK")))</f>
        <v/>
      </c>
      <c r="O195" s="30"/>
      <c r="P195" s="30"/>
      <c r="Q195" s="34" t="str">
        <f aca="false">IF(OR(B195="",J195=""),"",IF(OR(J195="Wrong",K195="50-50",K195="Guess"),B195+Lists!$Y$5,""))</f>
        <v/>
      </c>
      <c r="R195" s="29"/>
      <c r="S195" s="34" t="str">
        <f aca="false">IF(Q195="","",B195+Lists!$Y$6)</f>
        <v/>
      </c>
      <c r="T195" s="29"/>
      <c r="U195" s="33" t="str">
        <f aca="true">IF(J195="","",IF(Q195="","—",IF(T195="Correct","Mastered",IF(OR(R195="Wrong",T195="Wrong"),"Keep reviewing",IF(AND(R195="",TODAY()&gt;=Q195),"Retry 1 DUE",IF(AND(R195="Correct",T195="",TODAY()&gt;=S195),"Retry 2 DUE",IF(R195="","Retry 1 scheduled","Retry 2 scheduled")))))))</f>
        <v/>
      </c>
    </row>
    <row r="196" customFormat="false" ht="15" hidden="false" customHeight="false" outlineLevel="0" collapsed="false">
      <c r="A196" s="27" t="str">
        <f aca="false">IF(COUNTA(B196:I196)=0,"",ROW()-4)</f>
        <v/>
      </c>
      <c r="B196" s="28"/>
      <c r="C196" s="29"/>
      <c r="D196" s="30"/>
      <c r="E196" s="29"/>
      <c r="F196" s="30"/>
      <c r="G196" s="31"/>
      <c r="H196" s="32"/>
      <c r="I196" s="32"/>
      <c r="J196" s="33" t="str">
        <f aca="false">IF(OR(H196="",I196=""),"",IF(UPPER(SUBSTITUTE(SUBSTITUTE(SUBSTITUTE(H196," ",""),",",""),";",""))=UPPER(SUBSTITUTE(SUBSTITUTE(SUBSTITUTE(I196," ",""),",",""),";","")),"Correct","Wrong"))</f>
        <v/>
      </c>
      <c r="K196" s="29"/>
      <c r="L196" s="29"/>
      <c r="M196" s="27" t="str">
        <f aca="false">IF(E196="","",IFERROR(INDEX(Lists!$B$5:$B$12,MATCH(E196,Lists!$A$5:$A$12,0)),""))</f>
        <v/>
      </c>
      <c r="N196" s="33" t="str">
        <f aca="false">IF(OR(L196="",M196=""),"",IF(L196&gt;M196,"Slow",IF(AND(J196="Wrong",L196&lt;0.5*M196),"Rushed?","OK")))</f>
        <v/>
      </c>
      <c r="O196" s="30"/>
      <c r="P196" s="30"/>
      <c r="Q196" s="34" t="str">
        <f aca="false">IF(OR(B196="",J196=""),"",IF(OR(J196="Wrong",K196="50-50",K196="Guess"),B196+Lists!$Y$5,""))</f>
        <v/>
      </c>
      <c r="R196" s="29"/>
      <c r="S196" s="34" t="str">
        <f aca="false">IF(Q196="","",B196+Lists!$Y$6)</f>
        <v/>
      </c>
      <c r="T196" s="29"/>
      <c r="U196" s="33" t="str">
        <f aca="true">IF(J196="","",IF(Q196="","—",IF(T196="Correct","Mastered",IF(OR(R196="Wrong",T196="Wrong"),"Keep reviewing",IF(AND(R196="",TODAY()&gt;=Q196),"Retry 1 DUE",IF(AND(R196="Correct",T196="",TODAY()&gt;=S196),"Retry 2 DUE",IF(R196="","Retry 1 scheduled","Retry 2 scheduled")))))))</f>
        <v/>
      </c>
    </row>
    <row r="197" customFormat="false" ht="15" hidden="false" customHeight="false" outlineLevel="0" collapsed="false">
      <c r="A197" s="27" t="str">
        <f aca="false">IF(COUNTA(B197:I197)=0,"",ROW()-4)</f>
        <v/>
      </c>
      <c r="B197" s="28"/>
      <c r="C197" s="29"/>
      <c r="D197" s="30"/>
      <c r="E197" s="29"/>
      <c r="F197" s="30"/>
      <c r="G197" s="31"/>
      <c r="H197" s="32"/>
      <c r="I197" s="32"/>
      <c r="J197" s="33" t="str">
        <f aca="false">IF(OR(H197="",I197=""),"",IF(UPPER(SUBSTITUTE(SUBSTITUTE(SUBSTITUTE(H197," ",""),",",""),";",""))=UPPER(SUBSTITUTE(SUBSTITUTE(SUBSTITUTE(I197," ",""),",",""),";","")),"Correct","Wrong"))</f>
        <v/>
      </c>
      <c r="K197" s="29"/>
      <c r="L197" s="29"/>
      <c r="M197" s="27" t="str">
        <f aca="false">IF(E197="","",IFERROR(INDEX(Lists!$B$5:$B$12,MATCH(E197,Lists!$A$5:$A$12,0)),""))</f>
        <v/>
      </c>
      <c r="N197" s="33" t="str">
        <f aca="false">IF(OR(L197="",M197=""),"",IF(L197&gt;M197,"Slow",IF(AND(J197="Wrong",L197&lt;0.5*M197),"Rushed?","OK")))</f>
        <v/>
      </c>
      <c r="O197" s="30"/>
      <c r="P197" s="30"/>
      <c r="Q197" s="34" t="str">
        <f aca="false">IF(OR(B197="",J197=""),"",IF(OR(J197="Wrong",K197="50-50",K197="Guess"),B197+Lists!$Y$5,""))</f>
        <v/>
      </c>
      <c r="R197" s="29"/>
      <c r="S197" s="34" t="str">
        <f aca="false">IF(Q197="","",B197+Lists!$Y$6)</f>
        <v/>
      </c>
      <c r="T197" s="29"/>
      <c r="U197" s="33" t="str">
        <f aca="true">IF(J197="","",IF(Q197="","—",IF(T197="Correct","Mastered",IF(OR(R197="Wrong",T197="Wrong"),"Keep reviewing",IF(AND(R197="",TODAY()&gt;=Q197),"Retry 1 DUE",IF(AND(R197="Correct",T197="",TODAY()&gt;=S197),"Retry 2 DUE",IF(R197="","Retry 1 scheduled","Retry 2 scheduled")))))))</f>
        <v/>
      </c>
    </row>
    <row r="198" customFormat="false" ht="15" hidden="false" customHeight="false" outlineLevel="0" collapsed="false">
      <c r="A198" s="27" t="str">
        <f aca="false">IF(COUNTA(B198:I198)=0,"",ROW()-4)</f>
        <v/>
      </c>
      <c r="B198" s="28"/>
      <c r="C198" s="29"/>
      <c r="D198" s="30"/>
      <c r="E198" s="29"/>
      <c r="F198" s="30"/>
      <c r="G198" s="31"/>
      <c r="H198" s="32"/>
      <c r="I198" s="32"/>
      <c r="J198" s="33" t="str">
        <f aca="false">IF(OR(H198="",I198=""),"",IF(UPPER(SUBSTITUTE(SUBSTITUTE(SUBSTITUTE(H198," ",""),",",""),";",""))=UPPER(SUBSTITUTE(SUBSTITUTE(SUBSTITUTE(I198," ",""),",",""),";","")),"Correct","Wrong"))</f>
        <v/>
      </c>
      <c r="K198" s="29"/>
      <c r="L198" s="29"/>
      <c r="M198" s="27" t="str">
        <f aca="false">IF(E198="","",IFERROR(INDEX(Lists!$B$5:$B$12,MATCH(E198,Lists!$A$5:$A$12,0)),""))</f>
        <v/>
      </c>
      <c r="N198" s="33" t="str">
        <f aca="false">IF(OR(L198="",M198=""),"",IF(L198&gt;M198,"Slow",IF(AND(J198="Wrong",L198&lt;0.5*M198),"Rushed?","OK")))</f>
        <v/>
      </c>
      <c r="O198" s="30"/>
      <c r="P198" s="30"/>
      <c r="Q198" s="34" t="str">
        <f aca="false">IF(OR(B198="",J198=""),"",IF(OR(J198="Wrong",K198="50-50",K198="Guess"),B198+Lists!$Y$5,""))</f>
        <v/>
      </c>
      <c r="R198" s="29"/>
      <c r="S198" s="34" t="str">
        <f aca="false">IF(Q198="","",B198+Lists!$Y$6)</f>
        <v/>
      </c>
      <c r="T198" s="29"/>
      <c r="U198" s="33" t="str">
        <f aca="true">IF(J198="","",IF(Q198="","—",IF(T198="Correct","Mastered",IF(OR(R198="Wrong",T198="Wrong"),"Keep reviewing",IF(AND(R198="",TODAY()&gt;=Q198),"Retry 1 DUE",IF(AND(R198="Correct",T198="",TODAY()&gt;=S198),"Retry 2 DUE",IF(R198="","Retry 1 scheduled","Retry 2 scheduled")))))))</f>
        <v/>
      </c>
    </row>
    <row r="199" customFormat="false" ht="15" hidden="false" customHeight="false" outlineLevel="0" collapsed="false">
      <c r="A199" s="27" t="str">
        <f aca="false">IF(COUNTA(B199:I199)=0,"",ROW()-4)</f>
        <v/>
      </c>
      <c r="B199" s="28"/>
      <c r="C199" s="29"/>
      <c r="D199" s="30"/>
      <c r="E199" s="29"/>
      <c r="F199" s="30"/>
      <c r="G199" s="31"/>
      <c r="H199" s="32"/>
      <c r="I199" s="32"/>
      <c r="J199" s="33" t="str">
        <f aca="false">IF(OR(H199="",I199=""),"",IF(UPPER(SUBSTITUTE(SUBSTITUTE(SUBSTITUTE(H199," ",""),",",""),";",""))=UPPER(SUBSTITUTE(SUBSTITUTE(SUBSTITUTE(I199," ",""),",",""),";","")),"Correct","Wrong"))</f>
        <v/>
      </c>
      <c r="K199" s="29"/>
      <c r="L199" s="29"/>
      <c r="M199" s="27" t="str">
        <f aca="false">IF(E199="","",IFERROR(INDEX(Lists!$B$5:$B$12,MATCH(E199,Lists!$A$5:$A$12,0)),""))</f>
        <v/>
      </c>
      <c r="N199" s="33" t="str">
        <f aca="false">IF(OR(L199="",M199=""),"",IF(L199&gt;M199,"Slow",IF(AND(J199="Wrong",L199&lt;0.5*M199),"Rushed?","OK")))</f>
        <v/>
      </c>
      <c r="O199" s="30"/>
      <c r="P199" s="30"/>
      <c r="Q199" s="34" t="str">
        <f aca="false">IF(OR(B199="",J199=""),"",IF(OR(J199="Wrong",K199="50-50",K199="Guess"),B199+Lists!$Y$5,""))</f>
        <v/>
      </c>
      <c r="R199" s="29"/>
      <c r="S199" s="34" t="str">
        <f aca="false">IF(Q199="","",B199+Lists!$Y$6)</f>
        <v/>
      </c>
      <c r="T199" s="29"/>
      <c r="U199" s="33" t="str">
        <f aca="true">IF(J199="","",IF(Q199="","—",IF(T199="Correct","Mastered",IF(OR(R199="Wrong",T199="Wrong"),"Keep reviewing",IF(AND(R199="",TODAY()&gt;=Q199),"Retry 1 DUE",IF(AND(R199="Correct",T199="",TODAY()&gt;=S199),"Retry 2 DUE",IF(R199="","Retry 1 scheduled","Retry 2 scheduled")))))))</f>
        <v/>
      </c>
    </row>
    <row r="200" customFormat="false" ht="15" hidden="false" customHeight="false" outlineLevel="0" collapsed="false">
      <c r="A200" s="27" t="str">
        <f aca="false">IF(COUNTA(B200:I200)=0,"",ROW()-4)</f>
        <v/>
      </c>
      <c r="B200" s="28"/>
      <c r="C200" s="29"/>
      <c r="D200" s="30"/>
      <c r="E200" s="29"/>
      <c r="F200" s="30"/>
      <c r="G200" s="31"/>
      <c r="H200" s="32"/>
      <c r="I200" s="32"/>
      <c r="J200" s="33" t="str">
        <f aca="false">IF(OR(H200="",I200=""),"",IF(UPPER(SUBSTITUTE(SUBSTITUTE(SUBSTITUTE(H200," ",""),",",""),";",""))=UPPER(SUBSTITUTE(SUBSTITUTE(SUBSTITUTE(I200," ",""),",",""),";","")),"Correct","Wrong"))</f>
        <v/>
      </c>
      <c r="K200" s="29"/>
      <c r="L200" s="29"/>
      <c r="M200" s="27" t="str">
        <f aca="false">IF(E200="","",IFERROR(INDEX(Lists!$B$5:$B$12,MATCH(E200,Lists!$A$5:$A$12,0)),""))</f>
        <v/>
      </c>
      <c r="N200" s="33" t="str">
        <f aca="false">IF(OR(L200="",M200=""),"",IF(L200&gt;M200,"Slow",IF(AND(J200="Wrong",L200&lt;0.5*M200),"Rushed?","OK")))</f>
        <v/>
      </c>
      <c r="O200" s="30"/>
      <c r="P200" s="30"/>
      <c r="Q200" s="34" t="str">
        <f aca="false">IF(OR(B200="",J200=""),"",IF(OR(J200="Wrong",K200="50-50",K200="Guess"),B200+Lists!$Y$5,""))</f>
        <v/>
      </c>
      <c r="R200" s="29"/>
      <c r="S200" s="34" t="str">
        <f aca="false">IF(Q200="","",B200+Lists!$Y$6)</f>
        <v/>
      </c>
      <c r="T200" s="29"/>
      <c r="U200" s="33" t="str">
        <f aca="true">IF(J200="","",IF(Q200="","—",IF(T200="Correct","Mastered",IF(OR(R200="Wrong",T200="Wrong"),"Keep reviewing",IF(AND(R200="",TODAY()&gt;=Q200),"Retry 1 DUE",IF(AND(R200="Correct",T200="",TODAY()&gt;=S200),"Retry 2 DUE",IF(R200="","Retry 1 scheduled","Retry 2 scheduled")))))))</f>
        <v/>
      </c>
    </row>
    <row r="201" customFormat="false" ht="15" hidden="false" customHeight="false" outlineLevel="0" collapsed="false">
      <c r="A201" s="27" t="str">
        <f aca="false">IF(COUNTA(B201:I201)=0,"",ROW()-4)</f>
        <v/>
      </c>
      <c r="B201" s="28"/>
      <c r="C201" s="29"/>
      <c r="D201" s="30"/>
      <c r="E201" s="29"/>
      <c r="F201" s="30"/>
      <c r="G201" s="31"/>
      <c r="H201" s="32"/>
      <c r="I201" s="32"/>
      <c r="J201" s="33" t="str">
        <f aca="false">IF(OR(H201="",I201=""),"",IF(UPPER(SUBSTITUTE(SUBSTITUTE(SUBSTITUTE(H201," ",""),",",""),";",""))=UPPER(SUBSTITUTE(SUBSTITUTE(SUBSTITUTE(I201," ",""),",",""),";","")),"Correct","Wrong"))</f>
        <v/>
      </c>
      <c r="K201" s="29"/>
      <c r="L201" s="29"/>
      <c r="M201" s="27" t="str">
        <f aca="false">IF(E201="","",IFERROR(INDEX(Lists!$B$5:$B$12,MATCH(E201,Lists!$A$5:$A$12,0)),""))</f>
        <v/>
      </c>
      <c r="N201" s="33" t="str">
        <f aca="false">IF(OR(L201="",M201=""),"",IF(L201&gt;M201,"Slow",IF(AND(J201="Wrong",L201&lt;0.5*M201),"Rushed?","OK")))</f>
        <v/>
      </c>
      <c r="O201" s="30"/>
      <c r="P201" s="30"/>
      <c r="Q201" s="34" t="str">
        <f aca="false">IF(OR(B201="",J201=""),"",IF(OR(J201="Wrong",K201="50-50",K201="Guess"),B201+Lists!$Y$5,""))</f>
        <v/>
      </c>
      <c r="R201" s="29"/>
      <c r="S201" s="34" t="str">
        <f aca="false">IF(Q201="","",B201+Lists!$Y$6)</f>
        <v/>
      </c>
      <c r="T201" s="29"/>
      <c r="U201" s="33" t="str">
        <f aca="true">IF(J201="","",IF(Q201="","—",IF(T201="Correct","Mastered",IF(OR(R201="Wrong",T201="Wrong"),"Keep reviewing",IF(AND(R201="",TODAY()&gt;=Q201),"Retry 1 DUE",IF(AND(R201="Correct",T201="",TODAY()&gt;=S201),"Retry 2 DUE",IF(R201="","Retry 1 scheduled","Retry 2 scheduled")))))))</f>
        <v/>
      </c>
    </row>
    <row r="202" customFormat="false" ht="15" hidden="false" customHeight="false" outlineLevel="0" collapsed="false">
      <c r="A202" s="27" t="str">
        <f aca="false">IF(COUNTA(B202:I202)=0,"",ROW()-4)</f>
        <v/>
      </c>
      <c r="B202" s="28"/>
      <c r="C202" s="29"/>
      <c r="D202" s="30"/>
      <c r="E202" s="29"/>
      <c r="F202" s="30"/>
      <c r="G202" s="31"/>
      <c r="H202" s="32"/>
      <c r="I202" s="32"/>
      <c r="J202" s="33" t="str">
        <f aca="false">IF(OR(H202="",I202=""),"",IF(UPPER(SUBSTITUTE(SUBSTITUTE(SUBSTITUTE(H202," ",""),",",""),";",""))=UPPER(SUBSTITUTE(SUBSTITUTE(SUBSTITUTE(I202," ",""),",",""),";","")),"Correct","Wrong"))</f>
        <v/>
      </c>
      <c r="K202" s="29"/>
      <c r="L202" s="29"/>
      <c r="M202" s="27" t="str">
        <f aca="false">IF(E202="","",IFERROR(INDEX(Lists!$B$5:$B$12,MATCH(E202,Lists!$A$5:$A$12,0)),""))</f>
        <v/>
      </c>
      <c r="N202" s="33" t="str">
        <f aca="false">IF(OR(L202="",M202=""),"",IF(L202&gt;M202,"Slow",IF(AND(J202="Wrong",L202&lt;0.5*M202),"Rushed?","OK")))</f>
        <v/>
      </c>
      <c r="O202" s="30"/>
      <c r="P202" s="30"/>
      <c r="Q202" s="34" t="str">
        <f aca="false">IF(OR(B202="",J202=""),"",IF(OR(J202="Wrong",K202="50-50",K202="Guess"),B202+Lists!$Y$5,""))</f>
        <v/>
      </c>
      <c r="R202" s="29"/>
      <c r="S202" s="34" t="str">
        <f aca="false">IF(Q202="","",B202+Lists!$Y$6)</f>
        <v/>
      </c>
      <c r="T202" s="29"/>
      <c r="U202" s="33" t="str">
        <f aca="true">IF(J202="","",IF(Q202="","—",IF(T202="Correct","Mastered",IF(OR(R202="Wrong",T202="Wrong"),"Keep reviewing",IF(AND(R202="",TODAY()&gt;=Q202),"Retry 1 DUE",IF(AND(R202="Correct",T202="",TODAY()&gt;=S202),"Retry 2 DUE",IF(R202="","Retry 1 scheduled","Retry 2 scheduled")))))))</f>
        <v/>
      </c>
    </row>
    <row r="203" customFormat="false" ht="15" hidden="false" customHeight="false" outlineLevel="0" collapsed="false">
      <c r="A203" s="27" t="str">
        <f aca="false">IF(COUNTA(B203:I203)=0,"",ROW()-4)</f>
        <v/>
      </c>
      <c r="B203" s="28"/>
      <c r="C203" s="29"/>
      <c r="D203" s="30"/>
      <c r="E203" s="29"/>
      <c r="F203" s="30"/>
      <c r="G203" s="31"/>
      <c r="H203" s="32"/>
      <c r="I203" s="32"/>
      <c r="J203" s="33" t="str">
        <f aca="false">IF(OR(H203="",I203=""),"",IF(UPPER(SUBSTITUTE(SUBSTITUTE(SUBSTITUTE(H203," ",""),",",""),";",""))=UPPER(SUBSTITUTE(SUBSTITUTE(SUBSTITUTE(I203," ",""),",",""),";","")),"Correct","Wrong"))</f>
        <v/>
      </c>
      <c r="K203" s="29"/>
      <c r="L203" s="29"/>
      <c r="M203" s="27" t="str">
        <f aca="false">IF(E203="","",IFERROR(INDEX(Lists!$B$5:$B$12,MATCH(E203,Lists!$A$5:$A$12,0)),""))</f>
        <v/>
      </c>
      <c r="N203" s="33" t="str">
        <f aca="false">IF(OR(L203="",M203=""),"",IF(L203&gt;M203,"Slow",IF(AND(J203="Wrong",L203&lt;0.5*M203),"Rushed?","OK")))</f>
        <v/>
      </c>
      <c r="O203" s="30"/>
      <c r="P203" s="30"/>
      <c r="Q203" s="34" t="str">
        <f aca="false">IF(OR(B203="",J203=""),"",IF(OR(J203="Wrong",K203="50-50",K203="Guess"),B203+Lists!$Y$5,""))</f>
        <v/>
      </c>
      <c r="R203" s="29"/>
      <c r="S203" s="34" t="str">
        <f aca="false">IF(Q203="","",B203+Lists!$Y$6)</f>
        <v/>
      </c>
      <c r="T203" s="29"/>
      <c r="U203" s="33" t="str">
        <f aca="true">IF(J203="","",IF(Q203="","—",IF(T203="Correct","Mastered",IF(OR(R203="Wrong",T203="Wrong"),"Keep reviewing",IF(AND(R203="",TODAY()&gt;=Q203),"Retry 1 DUE",IF(AND(R203="Correct",T203="",TODAY()&gt;=S203),"Retry 2 DUE",IF(R203="","Retry 1 scheduled","Retry 2 scheduled")))))))</f>
        <v/>
      </c>
    </row>
    <row r="204" customFormat="false" ht="15" hidden="false" customHeight="false" outlineLevel="0" collapsed="false">
      <c r="A204" s="27" t="str">
        <f aca="false">IF(COUNTA(B204:I204)=0,"",ROW()-4)</f>
        <v/>
      </c>
      <c r="B204" s="28"/>
      <c r="C204" s="29"/>
      <c r="D204" s="30"/>
      <c r="E204" s="29"/>
      <c r="F204" s="30"/>
      <c r="G204" s="31"/>
      <c r="H204" s="32"/>
      <c r="I204" s="32"/>
      <c r="J204" s="33" t="str">
        <f aca="false">IF(OR(H204="",I204=""),"",IF(UPPER(SUBSTITUTE(SUBSTITUTE(SUBSTITUTE(H204," ",""),",",""),";",""))=UPPER(SUBSTITUTE(SUBSTITUTE(SUBSTITUTE(I204," ",""),",",""),";","")),"Correct","Wrong"))</f>
        <v/>
      </c>
      <c r="K204" s="29"/>
      <c r="L204" s="29"/>
      <c r="M204" s="27" t="str">
        <f aca="false">IF(E204="","",IFERROR(INDEX(Lists!$B$5:$B$12,MATCH(E204,Lists!$A$5:$A$12,0)),""))</f>
        <v/>
      </c>
      <c r="N204" s="33" t="str">
        <f aca="false">IF(OR(L204="",M204=""),"",IF(L204&gt;M204,"Slow",IF(AND(J204="Wrong",L204&lt;0.5*M204),"Rushed?","OK")))</f>
        <v/>
      </c>
      <c r="O204" s="30"/>
      <c r="P204" s="30"/>
      <c r="Q204" s="34" t="str">
        <f aca="false">IF(OR(B204="",J204=""),"",IF(OR(J204="Wrong",K204="50-50",K204="Guess"),B204+Lists!$Y$5,""))</f>
        <v/>
      </c>
      <c r="R204" s="29"/>
      <c r="S204" s="34" t="str">
        <f aca="false">IF(Q204="","",B204+Lists!$Y$6)</f>
        <v/>
      </c>
      <c r="T204" s="29"/>
      <c r="U204" s="33" t="str">
        <f aca="true">IF(J204="","",IF(Q204="","—",IF(T204="Correct","Mastered",IF(OR(R204="Wrong",T204="Wrong"),"Keep reviewing",IF(AND(R204="",TODAY()&gt;=Q204),"Retry 1 DUE",IF(AND(R204="Correct",T204="",TODAY()&gt;=S204),"Retry 2 DUE",IF(R204="","Retry 1 scheduled","Retry 2 scheduled")))))))</f>
        <v/>
      </c>
    </row>
    <row r="205" customFormat="false" ht="15" hidden="false" customHeight="false" outlineLevel="0" collapsed="false">
      <c r="A205" s="27" t="str">
        <f aca="false">IF(COUNTA(B205:I205)=0,"",ROW()-4)</f>
        <v/>
      </c>
      <c r="B205" s="28"/>
      <c r="C205" s="29"/>
      <c r="D205" s="30"/>
      <c r="E205" s="29"/>
      <c r="F205" s="30"/>
      <c r="G205" s="31"/>
      <c r="H205" s="32"/>
      <c r="I205" s="32"/>
      <c r="J205" s="33" t="str">
        <f aca="false">IF(OR(H205="",I205=""),"",IF(UPPER(SUBSTITUTE(SUBSTITUTE(SUBSTITUTE(H205," ",""),",",""),";",""))=UPPER(SUBSTITUTE(SUBSTITUTE(SUBSTITUTE(I205," ",""),",",""),";","")),"Correct","Wrong"))</f>
        <v/>
      </c>
      <c r="K205" s="29"/>
      <c r="L205" s="29"/>
      <c r="M205" s="27" t="str">
        <f aca="false">IF(E205="","",IFERROR(INDEX(Lists!$B$5:$B$12,MATCH(E205,Lists!$A$5:$A$12,0)),""))</f>
        <v/>
      </c>
      <c r="N205" s="33" t="str">
        <f aca="false">IF(OR(L205="",M205=""),"",IF(L205&gt;M205,"Slow",IF(AND(J205="Wrong",L205&lt;0.5*M205),"Rushed?","OK")))</f>
        <v/>
      </c>
      <c r="O205" s="30"/>
      <c r="P205" s="30"/>
      <c r="Q205" s="34" t="str">
        <f aca="false">IF(OR(B205="",J205=""),"",IF(OR(J205="Wrong",K205="50-50",K205="Guess"),B205+Lists!$Y$5,""))</f>
        <v/>
      </c>
      <c r="R205" s="29"/>
      <c r="S205" s="34" t="str">
        <f aca="false">IF(Q205="","",B205+Lists!$Y$6)</f>
        <v/>
      </c>
      <c r="T205" s="29"/>
      <c r="U205" s="33" t="str">
        <f aca="true">IF(J205="","",IF(Q205="","—",IF(T205="Correct","Mastered",IF(OR(R205="Wrong",T205="Wrong"),"Keep reviewing",IF(AND(R205="",TODAY()&gt;=Q205),"Retry 1 DUE",IF(AND(R205="Correct",T205="",TODAY()&gt;=S205),"Retry 2 DUE",IF(R205="","Retry 1 scheduled","Retry 2 scheduled")))))))</f>
        <v/>
      </c>
    </row>
    <row r="206" customFormat="false" ht="15" hidden="false" customHeight="false" outlineLevel="0" collapsed="false">
      <c r="A206" s="27" t="str">
        <f aca="false">IF(COUNTA(B206:I206)=0,"",ROW()-4)</f>
        <v/>
      </c>
      <c r="B206" s="28"/>
      <c r="C206" s="29"/>
      <c r="D206" s="30"/>
      <c r="E206" s="29"/>
      <c r="F206" s="30"/>
      <c r="G206" s="31"/>
      <c r="H206" s="32"/>
      <c r="I206" s="32"/>
      <c r="J206" s="33" t="str">
        <f aca="false">IF(OR(H206="",I206=""),"",IF(UPPER(SUBSTITUTE(SUBSTITUTE(SUBSTITUTE(H206," ",""),",",""),";",""))=UPPER(SUBSTITUTE(SUBSTITUTE(SUBSTITUTE(I206," ",""),",",""),";","")),"Correct","Wrong"))</f>
        <v/>
      </c>
      <c r="K206" s="29"/>
      <c r="L206" s="29"/>
      <c r="M206" s="27" t="str">
        <f aca="false">IF(E206="","",IFERROR(INDEX(Lists!$B$5:$B$12,MATCH(E206,Lists!$A$5:$A$12,0)),""))</f>
        <v/>
      </c>
      <c r="N206" s="33" t="str">
        <f aca="false">IF(OR(L206="",M206=""),"",IF(L206&gt;M206,"Slow",IF(AND(J206="Wrong",L206&lt;0.5*M206),"Rushed?","OK")))</f>
        <v/>
      </c>
      <c r="O206" s="30"/>
      <c r="P206" s="30"/>
      <c r="Q206" s="34" t="str">
        <f aca="false">IF(OR(B206="",J206=""),"",IF(OR(J206="Wrong",K206="50-50",K206="Guess"),B206+Lists!$Y$5,""))</f>
        <v/>
      </c>
      <c r="R206" s="29"/>
      <c r="S206" s="34" t="str">
        <f aca="false">IF(Q206="","",B206+Lists!$Y$6)</f>
        <v/>
      </c>
      <c r="T206" s="29"/>
      <c r="U206" s="33" t="str">
        <f aca="true">IF(J206="","",IF(Q206="","—",IF(T206="Correct","Mastered",IF(OR(R206="Wrong",T206="Wrong"),"Keep reviewing",IF(AND(R206="",TODAY()&gt;=Q206),"Retry 1 DUE",IF(AND(R206="Correct",T206="",TODAY()&gt;=S206),"Retry 2 DUE",IF(R206="","Retry 1 scheduled","Retry 2 scheduled")))))))</f>
        <v/>
      </c>
    </row>
    <row r="207" customFormat="false" ht="15" hidden="false" customHeight="false" outlineLevel="0" collapsed="false">
      <c r="A207" s="27" t="str">
        <f aca="false">IF(COUNTA(B207:I207)=0,"",ROW()-4)</f>
        <v/>
      </c>
      <c r="B207" s="28"/>
      <c r="C207" s="29"/>
      <c r="D207" s="30"/>
      <c r="E207" s="29"/>
      <c r="F207" s="30"/>
      <c r="G207" s="31"/>
      <c r="H207" s="32"/>
      <c r="I207" s="32"/>
      <c r="J207" s="33" t="str">
        <f aca="false">IF(OR(H207="",I207=""),"",IF(UPPER(SUBSTITUTE(SUBSTITUTE(SUBSTITUTE(H207," ",""),",",""),";",""))=UPPER(SUBSTITUTE(SUBSTITUTE(SUBSTITUTE(I207," ",""),",",""),";","")),"Correct","Wrong"))</f>
        <v/>
      </c>
      <c r="K207" s="29"/>
      <c r="L207" s="29"/>
      <c r="M207" s="27" t="str">
        <f aca="false">IF(E207="","",IFERROR(INDEX(Lists!$B$5:$B$12,MATCH(E207,Lists!$A$5:$A$12,0)),""))</f>
        <v/>
      </c>
      <c r="N207" s="33" t="str">
        <f aca="false">IF(OR(L207="",M207=""),"",IF(L207&gt;M207,"Slow",IF(AND(J207="Wrong",L207&lt;0.5*M207),"Rushed?","OK")))</f>
        <v/>
      </c>
      <c r="O207" s="30"/>
      <c r="P207" s="30"/>
      <c r="Q207" s="34" t="str">
        <f aca="false">IF(OR(B207="",J207=""),"",IF(OR(J207="Wrong",K207="50-50",K207="Guess"),B207+Lists!$Y$5,""))</f>
        <v/>
      </c>
      <c r="R207" s="29"/>
      <c r="S207" s="34" t="str">
        <f aca="false">IF(Q207="","",B207+Lists!$Y$6)</f>
        <v/>
      </c>
      <c r="T207" s="29"/>
      <c r="U207" s="33" t="str">
        <f aca="true">IF(J207="","",IF(Q207="","—",IF(T207="Correct","Mastered",IF(OR(R207="Wrong",T207="Wrong"),"Keep reviewing",IF(AND(R207="",TODAY()&gt;=Q207),"Retry 1 DUE",IF(AND(R207="Correct",T207="",TODAY()&gt;=S207),"Retry 2 DUE",IF(R207="","Retry 1 scheduled","Retry 2 scheduled")))))))</f>
        <v/>
      </c>
    </row>
    <row r="208" customFormat="false" ht="15" hidden="false" customHeight="false" outlineLevel="0" collapsed="false">
      <c r="A208" s="27" t="str">
        <f aca="false">IF(COUNTA(B208:I208)=0,"",ROW()-4)</f>
        <v/>
      </c>
      <c r="B208" s="28"/>
      <c r="C208" s="29"/>
      <c r="D208" s="30"/>
      <c r="E208" s="29"/>
      <c r="F208" s="30"/>
      <c r="G208" s="31"/>
      <c r="H208" s="32"/>
      <c r="I208" s="32"/>
      <c r="J208" s="33" t="str">
        <f aca="false">IF(OR(H208="",I208=""),"",IF(UPPER(SUBSTITUTE(SUBSTITUTE(SUBSTITUTE(H208," ",""),",",""),";",""))=UPPER(SUBSTITUTE(SUBSTITUTE(SUBSTITUTE(I208," ",""),",",""),";","")),"Correct","Wrong"))</f>
        <v/>
      </c>
      <c r="K208" s="29"/>
      <c r="L208" s="29"/>
      <c r="M208" s="27" t="str">
        <f aca="false">IF(E208="","",IFERROR(INDEX(Lists!$B$5:$B$12,MATCH(E208,Lists!$A$5:$A$12,0)),""))</f>
        <v/>
      </c>
      <c r="N208" s="33" t="str">
        <f aca="false">IF(OR(L208="",M208=""),"",IF(L208&gt;M208,"Slow",IF(AND(J208="Wrong",L208&lt;0.5*M208),"Rushed?","OK")))</f>
        <v/>
      </c>
      <c r="O208" s="30"/>
      <c r="P208" s="30"/>
      <c r="Q208" s="34" t="str">
        <f aca="false">IF(OR(B208="",J208=""),"",IF(OR(J208="Wrong",K208="50-50",K208="Guess"),B208+Lists!$Y$5,""))</f>
        <v/>
      </c>
      <c r="R208" s="29"/>
      <c r="S208" s="34" t="str">
        <f aca="false">IF(Q208="","",B208+Lists!$Y$6)</f>
        <v/>
      </c>
      <c r="T208" s="29"/>
      <c r="U208" s="33" t="str">
        <f aca="true">IF(J208="","",IF(Q208="","—",IF(T208="Correct","Mastered",IF(OR(R208="Wrong",T208="Wrong"),"Keep reviewing",IF(AND(R208="",TODAY()&gt;=Q208),"Retry 1 DUE",IF(AND(R208="Correct",T208="",TODAY()&gt;=S208),"Retry 2 DUE",IF(R208="","Retry 1 scheduled","Retry 2 scheduled")))))))</f>
        <v/>
      </c>
    </row>
    <row r="209" customFormat="false" ht="15" hidden="false" customHeight="false" outlineLevel="0" collapsed="false">
      <c r="A209" s="27" t="str">
        <f aca="false">IF(COUNTA(B209:I209)=0,"",ROW()-4)</f>
        <v/>
      </c>
      <c r="B209" s="28"/>
      <c r="C209" s="29"/>
      <c r="D209" s="30"/>
      <c r="E209" s="29"/>
      <c r="F209" s="30"/>
      <c r="G209" s="31"/>
      <c r="H209" s="32"/>
      <c r="I209" s="32"/>
      <c r="J209" s="33" t="str">
        <f aca="false">IF(OR(H209="",I209=""),"",IF(UPPER(SUBSTITUTE(SUBSTITUTE(SUBSTITUTE(H209," ",""),",",""),";",""))=UPPER(SUBSTITUTE(SUBSTITUTE(SUBSTITUTE(I209," ",""),",",""),";","")),"Correct","Wrong"))</f>
        <v/>
      </c>
      <c r="K209" s="29"/>
      <c r="L209" s="29"/>
      <c r="M209" s="27" t="str">
        <f aca="false">IF(E209="","",IFERROR(INDEX(Lists!$B$5:$B$12,MATCH(E209,Lists!$A$5:$A$12,0)),""))</f>
        <v/>
      </c>
      <c r="N209" s="33" t="str">
        <f aca="false">IF(OR(L209="",M209=""),"",IF(L209&gt;M209,"Slow",IF(AND(J209="Wrong",L209&lt;0.5*M209),"Rushed?","OK")))</f>
        <v/>
      </c>
      <c r="O209" s="30"/>
      <c r="P209" s="30"/>
      <c r="Q209" s="34" t="str">
        <f aca="false">IF(OR(B209="",J209=""),"",IF(OR(J209="Wrong",K209="50-50",K209="Guess"),B209+Lists!$Y$5,""))</f>
        <v/>
      </c>
      <c r="R209" s="29"/>
      <c r="S209" s="34" t="str">
        <f aca="false">IF(Q209="","",B209+Lists!$Y$6)</f>
        <v/>
      </c>
      <c r="T209" s="29"/>
      <c r="U209" s="33" t="str">
        <f aca="true">IF(J209="","",IF(Q209="","—",IF(T209="Correct","Mastered",IF(OR(R209="Wrong",T209="Wrong"),"Keep reviewing",IF(AND(R209="",TODAY()&gt;=Q209),"Retry 1 DUE",IF(AND(R209="Correct",T209="",TODAY()&gt;=S209),"Retry 2 DUE",IF(R209="","Retry 1 scheduled","Retry 2 scheduled")))))))</f>
        <v/>
      </c>
    </row>
    <row r="210" customFormat="false" ht="15" hidden="false" customHeight="false" outlineLevel="0" collapsed="false">
      <c r="A210" s="27" t="str">
        <f aca="false">IF(COUNTA(B210:I210)=0,"",ROW()-4)</f>
        <v/>
      </c>
      <c r="B210" s="28"/>
      <c r="C210" s="29"/>
      <c r="D210" s="30"/>
      <c r="E210" s="29"/>
      <c r="F210" s="30"/>
      <c r="G210" s="31"/>
      <c r="H210" s="32"/>
      <c r="I210" s="32"/>
      <c r="J210" s="33" t="str">
        <f aca="false">IF(OR(H210="",I210=""),"",IF(UPPER(SUBSTITUTE(SUBSTITUTE(SUBSTITUTE(H210," ",""),",",""),";",""))=UPPER(SUBSTITUTE(SUBSTITUTE(SUBSTITUTE(I210," ",""),",",""),";","")),"Correct","Wrong"))</f>
        <v/>
      </c>
      <c r="K210" s="29"/>
      <c r="L210" s="29"/>
      <c r="M210" s="27" t="str">
        <f aca="false">IF(E210="","",IFERROR(INDEX(Lists!$B$5:$B$12,MATCH(E210,Lists!$A$5:$A$12,0)),""))</f>
        <v/>
      </c>
      <c r="N210" s="33" t="str">
        <f aca="false">IF(OR(L210="",M210=""),"",IF(L210&gt;M210,"Slow",IF(AND(J210="Wrong",L210&lt;0.5*M210),"Rushed?","OK")))</f>
        <v/>
      </c>
      <c r="O210" s="30"/>
      <c r="P210" s="30"/>
      <c r="Q210" s="34" t="str">
        <f aca="false">IF(OR(B210="",J210=""),"",IF(OR(J210="Wrong",K210="50-50",K210="Guess"),B210+Lists!$Y$5,""))</f>
        <v/>
      </c>
      <c r="R210" s="29"/>
      <c r="S210" s="34" t="str">
        <f aca="false">IF(Q210="","",B210+Lists!$Y$6)</f>
        <v/>
      </c>
      <c r="T210" s="29"/>
      <c r="U210" s="33" t="str">
        <f aca="true">IF(J210="","",IF(Q210="","—",IF(T210="Correct","Mastered",IF(OR(R210="Wrong",T210="Wrong"),"Keep reviewing",IF(AND(R210="",TODAY()&gt;=Q210),"Retry 1 DUE",IF(AND(R210="Correct",T210="",TODAY()&gt;=S210),"Retry 2 DUE",IF(R210="","Retry 1 scheduled","Retry 2 scheduled")))))))</f>
        <v/>
      </c>
    </row>
    <row r="211" customFormat="false" ht="15" hidden="false" customHeight="false" outlineLevel="0" collapsed="false">
      <c r="A211" s="27" t="str">
        <f aca="false">IF(COUNTA(B211:I211)=0,"",ROW()-4)</f>
        <v/>
      </c>
      <c r="B211" s="28"/>
      <c r="C211" s="29"/>
      <c r="D211" s="30"/>
      <c r="E211" s="29"/>
      <c r="F211" s="30"/>
      <c r="G211" s="31"/>
      <c r="H211" s="32"/>
      <c r="I211" s="32"/>
      <c r="J211" s="33" t="str">
        <f aca="false">IF(OR(H211="",I211=""),"",IF(UPPER(SUBSTITUTE(SUBSTITUTE(SUBSTITUTE(H211," ",""),",",""),";",""))=UPPER(SUBSTITUTE(SUBSTITUTE(SUBSTITUTE(I211," ",""),",",""),";","")),"Correct","Wrong"))</f>
        <v/>
      </c>
      <c r="K211" s="29"/>
      <c r="L211" s="29"/>
      <c r="M211" s="27" t="str">
        <f aca="false">IF(E211="","",IFERROR(INDEX(Lists!$B$5:$B$12,MATCH(E211,Lists!$A$5:$A$12,0)),""))</f>
        <v/>
      </c>
      <c r="N211" s="33" t="str">
        <f aca="false">IF(OR(L211="",M211=""),"",IF(L211&gt;M211,"Slow",IF(AND(J211="Wrong",L211&lt;0.5*M211),"Rushed?","OK")))</f>
        <v/>
      </c>
      <c r="O211" s="30"/>
      <c r="P211" s="30"/>
      <c r="Q211" s="34" t="str">
        <f aca="false">IF(OR(B211="",J211=""),"",IF(OR(J211="Wrong",K211="50-50",K211="Guess"),B211+Lists!$Y$5,""))</f>
        <v/>
      </c>
      <c r="R211" s="29"/>
      <c r="S211" s="34" t="str">
        <f aca="false">IF(Q211="","",B211+Lists!$Y$6)</f>
        <v/>
      </c>
      <c r="T211" s="29"/>
      <c r="U211" s="33" t="str">
        <f aca="true">IF(J211="","",IF(Q211="","—",IF(T211="Correct","Mastered",IF(OR(R211="Wrong",T211="Wrong"),"Keep reviewing",IF(AND(R211="",TODAY()&gt;=Q211),"Retry 1 DUE",IF(AND(R211="Correct",T211="",TODAY()&gt;=S211),"Retry 2 DUE",IF(R211="","Retry 1 scheduled","Retry 2 scheduled")))))))</f>
        <v/>
      </c>
    </row>
    <row r="212" customFormat="false" ht="15" hidden="false" customHeight="false" outlineLevel="0" collapsed="false">
      <c r="A212" s="27" t="str">
        <f aca="false">IF(COUNTA(B212:I212)=0,"",ROW()-4)</f>
        <v/>
      </c>
      <c r="B212" s="28"/>
      <c r="C212" s="29"/>
      <c r="D212" s="30"/>
      <c r="E212" s="29"/>
      <c r="F212" s="30"/>
      <c r="G212" s="31"/>
      <c r="H212" s="32"/>
      <c r="I212" s="32"/>
      <c r="J212" s="33" t="str">
        <f aca="false">IF(OR(H212="",I212=""),"",IF(UPPER(SUBSTITUTE(SUBSTITUTE(SUBSTITUTE(H212," ",""),",",""),";",""))=UPPER(SUBSTITUTE(SUBSTITUTE(SUBSTITUTE(I212," ",""),",",""),";","")),"Correct","Wrong"))</f>
        <v/>
      </c>
      <c r="K212" s="29"/>
      <c r="L212" s="29"/>
      <c r="M212" s="27" t="str">
        <f aca="false">IF(E212="","",IFERROR(INDEX(Lists!$B$5:$B$12,MATCH(E212,Lists!$A$5:$A$12,0)),""))</f>
        <v/>
      </c>
      <c r="N212" s="33" t="str">
        <f aca="false">IF(OR(L212="",M212=""),"",IF(L212&gt;M212,"Slow",IF(AND(J212="Wrong",L212&lt;0.5*M212),"Rushed?","OK")))</f>
        <v/>
      </c>
      <c r="O212" s="30"/>
      <c r="P212" s="30"/>
      <c r="Q212" s="34" t="str">
        <f aca="false">IF(OR(B212="",J212=""),"",IF(OR(J212="Wrong",K212="50-50",K212="Guess"),B212+Lists!$Y$5,""))</f>
        <v/>
      </c>
      <c r="R212" s="29"/>
      <c r="S212" s="34" t="str">
        <f aca="false">IF(Q212="","",B212+Lists!$Y$6)</f>
        <v/>
      </c>
      <c r="T212" s="29"/>
      <c r="U212" s="33" t="str">
        <f aca="true">IF(J212="","",IF(Q212="","—",IF(T212="Correct","Mastered",IF(OR(R212="Wrong",T212="Wrong"),"Keep reviewing",IF(AND(R212="",TODAY()&gt;=Q212),"Retry 1 DUE",IF(AND(R212="Correct",T212="",TODAY()&gt;=S212),"Retry 2 DUE",IF(R212="","Retry 1 scheduled","Retry 2 scheduled")))))))</f>
        <v/>
      </c>
    </row>
    <row r="213" customFormat="false" ht="15" hidden="false" customHeight="false" outlineLevel="0" collapsed="false">
      <c r="A213" s="27" t="str">
        <f aca="false">IF(COUNTA(B213:I213)=0,"",ROW()-4)</f>
        <v/>
      </c>
      <c r="B213" s="28"/>
      <c r="C213" s="29"/>
      <c r="D213" s="30"/>
      <c r="E213" s="29"/>
      <c r="F213" s="30"/>
      <c r="G213" s="31"/>
      <c r="H213" s="32"/>
      <c r="I213" s="32"/>
      <c r="J213" s="33" t="str">
        <f aca="false">IF(OR(H213="",I213=""),"",IF(UPPER(SUBSTITUTE(SUBSTITUTE(SUBSTITUTE(H213," ",""),",",""),";",""))=UPPER(SUBSTITUTE(SUBSTITUTE(SUBSTITUTE(I213," ",""),",",""),";","")),"Correct","Wrong"))</f>
        <v/>
      </c>
      <c r="K213" s="29"/>
      <c r="L213" s="29"/>
      <c r="M213" s="27" t="str">
        <f aca="false">IF(E213="","",IFERROR(INDEX(Lists!$B$5:$B$12,MATCH(E213,Lists!$A$5:$A$12,0)),""))</f>
        <v/>
      </c>
      <c r="N213" s="33" t="str">
        <f aca="false">IF(OR(L213="",M213=""),"",IF(L213&gt;M213,"Slow",IF(AND(J213="Wrong",L213&lt;0.5*M213),"Rushed?","OK")))</f>
        <v/>
      </c>
      <c r="O213" s="30"/>
      <c r="P213" s="30"/>
      <c r="Q213" s="34" t="str">
        <f aca="false">IF(OR(B213="",J213=""),"",IF(OR(J213="Wrong",K213="50-50",K213="Guess"),B213+Lists!$Y$5,""))</f>
        <v/>
      </c>
      <c r="R213" s="29"/>
      <c r="S213" s="34" t="str">
        <f aca="false">IF(Q213="","",B213+Lists!$Y$6)</f>
        <v/>
      </c>
      <c r="T213" s="29"/>
      <c r="U213" s="33" t="str">
        <f aca="true">IF(J213="","",IF(Q213="","—",IF(T213="Correct","Mastered",IF(OR(R213="Wrong",T213="Wrong"),"Keep reviewing",IF(AND(R213="",TODAY()&gt;=Q213),"Retry 1 DUE",IF(AND(R213="Correct",T213="",TODAY()&gt;=S213),"Retry 2 DUE",IF(R213="","Retry 1 scheduled","Retry 2 scheduled")))))))</f>
        <v/>
      </c>
    </row>
    <row r="214" customFormat="false" ht="15" hidden="false" customHeight="false" outlineLevel="0" collapsed="false">
      <c r="A214" s="27" t="str">
        <f aca="false">IF(COUNTA(B214:I214)=0,"",ROW()-4)</f>
        <v/>
      </c>
      <c r="B214" s="28"/>
      <c r="C214" s="29"/>
      <c r="D214" s="30"/>
      <c r="E214" s="29"/>
      <c r="F214" s="30"/>
      <c r="G214" s="31"/>
      <c r="H214" s="32"/>
      <c r="I214" s="32"/>
      <c r="J214" s="33" t="str">
        <f aca="false">IF(OR(H214="",I214=""),"",IF(UPPER(SUBSTITUTE(SUBSTITUTE(SUBSTITUTE(H214," ",""),",",""),";",""))=UPPER(SUBSTITUTE(SUBSTITUTE(SUBSTITUTE(I214," ",""),",",""),";","")),"Correct","Wrong"))</f>
        <v/>
      </c>
      <c r="K214" s="29"/>
      <c r="L214" s="29"/>
      <c r="M214" s="27" t="str">
        <f aca="false">IF(E214="","",IFERROR(INDEX(Lists!$B$5:$B$12,MATCH(E214,Lists!$A$5:$A$12,0)),""))</f>
        <v/>
      </c>
      <c r="N214" s="33" t="str">
        <f aca="false">IF(OR(L214="",M214=""),"",IF(L214&gt;M214,"Slow",IF(AND(J214="Wrong",L214&lt;0.5*M214),"Rushed?","OK")))</f>
        <v/>
      </c>
      <c r="O214" s="30"/>
      <c r="P214" s="30"/>
      <c r="Q214" s="34" t="str">
        <f aca="false">IF(OR(B214="",J214=""),"",IF(OR(J214="Wrong",K214="50-50",K214="Guess"),B214+Lists!$Y$5,""))</f>
        <v/>
      </c>
      <c r="R214" s="29"/>
      <c r="S214" s="34" t="str">
        <f aca="false">IF(Q214="","",B214+Lists!$Y$6)</f>
        <v/>
      </c>
      <c r="T214" s="29"/>
      <c r="U214" s="33" t="str">
        <f aca="true">IF(J214="","",IF(Q214="","—",IF(T214="Correct","Mastered",IF(OR(R214="Wrong",T214="Wrong"),"Keep reviewing",IF(AND(R214="",TODAY()&gt;=Q214),"Retry 1 DUE",IF(AND(R214="Correct",T214="",TODAY()&gt;=S214),"Retry 2 DUE",IF(R214="","Retry 1 scheduled","Retry 2 scheduled")))))))</f>
        <v/>
      </c>
    </row>
    <row r="215" customFormat="false" ht="15" hidden="false" customHeight="false" outlineLevel="0" collapsed="false">
      <c r="A215" s="27" t="str">
        <f aca="false">IF(COUNTA(B215:I215)=0,"",ROW()-4)</f>
        <v/>
      </c>
      <c r="B215" s="28"/>
      <c r="C215" s="29"/>
      <c r="D215" s="30"/>
      <c r="E215" s="29"/>
      <c r="F215" s="30"/>
      <c r="G215" s="31"/>
      <c r="H215" s="32"/>
      <c r="I215" s="32"/>
      <c r="J215" s="33" t="str">
        <f aca="false">IF(OR(H215="",I215=""),"",IF(UPPER(SUBSTITUTE(SUBSTITUTE(SUBSTITUTE(H215," ",""),",",""),";",""))=UPPER(SUBSTITUTE(SUBSTITUTE(SUBSTITUTE(I215," ",""),",",""),";","")),"Correct","Wrong"))</f>
        <v/>
      </c>
      <c r="K215" s="29"/>
      <c r="L215" s="29"/>
      <c r="M215" s="27" t="str">
        <f aca="false">IF(E215="","",IFERROR(INDEX(Lists!$B$5:$B$12,MATCH(E215,Lists!$A$5:$A$12,0)),""))</f>
        <v/>
      </c>
      <c r="N215" s="33" t="str">
        <f aca="false">IF(OR(L215="",M215=""),"",IF(L215&gt;M215,"Slow",IF(AND(J215="Wrong",L215&lt;0.5*M215),"Rushed?","OK")))</f>
        <v/>
      </c>
      <c r="O215" s="30"/>
      <c r="P215" s="30"/>
      <c r="Q215" s="34" t="str">
        <f aca="false">IF(OR(B215="",J215=""),"",IF(OR(J215="Wrong",K215="50-50",K215="Guess"),B215+Lists!$Y$5,""))</f>
        <v/>
      </c>
      <c r="R215" s="29"/>
      <c r="S215" s="34" t="str">
        <f aca="false">IF(Q215="","",B215+Lists!$Y$6)</f>
        <v/>
      </c>
      <c r="T215" s="29"/>
      <c r="U215" s="33" t="str">
        <f aca="true">IF(J215="","",IF(Q215="","—",IF(T215="Correct","Mastered",IF(OR(R215="Wrong",T215="Wrong"),"Keep reviewing",IF(AND(R215="",TODAY()&gt;=Q215),"Retry 1 DUE",IF(AND(R215="Correct",T215="",TODAY()&gt;=S215),"Retry 2 DUE",IF(R215="","Retry 1 scheduled","Retry 2 scheduled")))))))</f>
        <v/>
      </c>
    </row>
    <row r="216" customFormat="false" ht="15" hidden="false" customHeight="false" outlineLevel="0" collapsed="false">
      <c r="A216" s="27" t="str">
        <f aca="false">IF(COUNTA(B216:I216)=0,"",ROW()-4)</f>
        <v/>
      </c>
      <c r="B216" s="28"/>
      <c r="C216" s="29"/>
      <c r="D216" s="30"/>
      <c r="E216" s="29"/>
      <c r="F216" s="30"/>
      <c r="G216" s="31"/>
      <c r="H216" s="32"/>
      <c r="I216" s="32"/>
      <c r="J216" s="33" t="str">
        <f aca="false">IF(OR(H216="",I216=""),"",IF(UPPER(SUBSTITUTE(SUBSTITUTE(SUBSTITUTE(H216," ",""),",",""),";",""))=UPPER(SUBSTITUTE(SUBSTITUTE(SUBSTITUTE(I216," ",""),",",""),";","")),"Correct","Wrong"))</f>
        <v/>
      </c>
      <c r="K216" s="29"/>
      <c r="L216" s="29"/>
      <c r="M216" s="27" t="str">
        <f aca="false">IF(E216="","",IFERROR(INDEX(Lists!$B$5:$B$12,MATCH(E216,Lists!$A$5:$A$12,0)),""))</f>
        <v/>
      </c>
      <c r="N216" s="33" t="str">
        <f aca="false">IF(OR(L216="",M216=""),"",IF(L216&gt;M216,"Slow",IF(AND(J216="Wrong",L216&lt;0.5*M216),"Rushed?","OK")))</f>
        <v/>
      </c>
      <c r="O216" s="30"/>
      <c r="P216" s="30"/>
      <c r="Q216" s="34" t="str">
        <f aca="false">IF(OR(B216="",J216=""),"",IF(OR(J216="Wrong",K216="50-50",K216="Guess"),B216+Lists!$Y$5,""))</f>
        <v/>
      </c>
      <c r="R216" s="29"/>
      <c r="S216" s="34" t="str">
        <f aca="false">IF(Q216="","",B216+Lists!$Y$6)</f>
        <v/>
      </c>
      <c r="T216" s="29"/>
      <c r="U216" s="33" t="str">
        <f aca="true">IF(J216="","",IF(Q216="","—",IF(T216="Correct","Mastered",IF(OR(R216="Wrong",T216="Wrong"),"Keep reviewing",IF(AND(R216="",TODAY()&gt;=Q216),"Retry 1 DUE",IF(AND(R216="Correct",T216="",TODAY()&gt;=S216),"Retry 2 DUE",IF(R216="","Retry 1 scheduled","Retry 2 scheduled")))))))</f>
        <v/>
      </c>
    </row>
    <row r="217" customFormat="false" ht="15" hidden="false" customHeight="false" outlineLevel="0" collapsed="false">
      <c r="A217" s="27" t="str">
        <f aca="false">IF(COUNTA(B217:I217)=0,"",ROW()-4)</f>
        <v/>
      </c>
      <c r="B217" s="28"/>
      <c r="C217" s="29"/>
      <c r="D217" s="30"/>
      <c r="E217" s="29"/>
      <c r="F217" s="30"/>
      <c r="G217" s="31"/>
      <c r="H217" s="32"/>
      <c r="I217" s="32"/>
      <c r="J217" s="33" t="str">
        <f aca="false">IF(OR(H217="",I217=""),"",IF(UPPER(SUBSTITUTE(SUBSTITUTE(SUBSTITUTE(H217," ",""),",",""),";",""))=UPPER(SUBSTITUTE(SUBSTITUTE(SUBSTITUTE(I217," ",""),",",""),";","")),"Correct","Wrong"))</f>
        <v/>
      </c>
      <c r="K217" s="29"/>
      <c r="L217" s="29"/>
      <c r="M217" s="27" t="str">
        <f aca="false">IF(E217="","",IFERROR(INDEX(Lists!$B$5:$B$12,MATCH(E217,Lists!$A$5:$A$12,0)),""))</f>
        <v/>
      </c>
      <c r="N217" s="33" t="str">
        <f aca="false">IF(OR(L217="",M217=""),"",IF(L217&gt;M217,"Slow",IF(AND(J217="Wrong",L217&lt;0.5*M217),"Rushed?","OK")))</f>
        <v/>
      </c>
      <c r="O217" s="30"/>
      <c r="P217" s="30"/>
      <c r="Q217" s="34" t="str">
        <f aca="false">IF(OR(B217="",J217=""),"",IF(OR(J217="Wrong",K217="50-50",K217="Guess"),B217+Lists!$Y$5,""))</f>
        <v/>
      </c>
      <c r="R217" s="29"/>
      <c r="S217" s="34" t="str">
        <f aca="false">IF(Q217="","",B217+Lists!$Y$6)</f>
        <v/>
      </c>
      <c r="T217" s="29"/>
      <c r="U217" s="33" t="str">
        <f aca="true">IF(J217="","",IF(Q217="","—",IF(T217="Correct","Mastered",IF(OR(R217="Wrong",T217="Wrong"),"Keep reviewing",IF(AND(R217="",TODAY()&gt;=Q217),"Retry 1 DUE",IF(AND(R217="Correct",T217="",TODAY()&gt;=S217),"Retry 2 DUE",IF(R217="","Retry 1 scheduled","Retry 2 scheduled")))))))</f>
        <v/>
      </c>
    </row>
    <row r="218" customFormat="false" ht="15" hidden="false" customHeight="false" outlineLevel="0" collapsed="false">
      <c r="A218" s="27" t="str">
        <f aca="false">IF(COUNTA(B218:I218)=0,"",ROW()-4)</f>
        <v/>
      </c>
      <c r="B218" s="28"/>
      <c r="C218" s="29"/>
      <c r="D218" s="30"/>
      <c r="E218" s="29"/>
      <c r="F218" s="30"/>
      <c r="G218" s="31"/>
      <c r="H218" s="32"/>
      <c r="I218" s="32"/>
      <c r="J218" s="33" t="str">
        <f aca="false">IF(OR(H218="",I218=""),"",IF(UPPER(SUBSTITUTE(SUBSTITUTE(SUBSTITUTE(H218," ",""),",",""),";",""))=UPPER(SUBSTITUTE(SUBSTITUTE(SUBSTITUTE(I218," ",""),",",""),";","")),"Correct","Wrong"))</f>
        <v/>
      </c>
      <c r="K218" s="29"/>
      <c r="L218" s="29"/>
      <c r="M218" s="27" t="str">
        <f aca="false">IF(E218="","",IFERROR(INDEX(Lists!$B$5:$B$12,MATCH(E218,Lists!$A$5:$A$12,0)),""))</f>
        <v/>
      </c>
      <c r="N218" s="33" t="str">
        <f aca="false">IF(OR(L218="",M218=""),"",IF(L218&gt;M218,"Slow",IF(AND(J218="Wrong",L218&lt;0.5*M218),"Rushed?","OK")))</f>
        <v/>
      </c>
      <c r="O218" s="30"/>
      <c r="P218" s="30"/>
      <c r="Q218" s="34" t="str">
        <f aca="false">IF(OR(B218="",J218=""),"",IF(OR(J218="Wrong",K218="50-50",K218="Guess"),B218+Lists!$Y$5,""))</f>
        <v/>
      </c>
      <c r="R218" s="29"/>
      <c r="S218" s="34" t="str">
        <f aca="false">IF(Q218="","",B218+Lists!$Y$6)</f>
        <v/>
      </c>
      <c r="T218" s="29"/>
      <c r="U218" s="33" t="str">
        <f aca="true">IF(J218="","",IF(Q218="","—",IF(T218="Correct","Mastered",IF(OR(R218="Wrong",T218="Wrong"),"Keep reviewing",IF(AND(R218="",TODAY()&gt;=Q218),"Retry 1 DUE",IF(AND(R218="Correct",T218="",TODAY()&gt;=S218),"Retry 2 DUE",IF(R218="","Retry 1 scheduled","Retry 2 scheduled")))))))</f>
        <v/>
      </c>
    </row>
    <row r="219" customFormat="false" ht="15" hidden="false" customHeight="false" outlineLevel="0" collapsed="false">
      <c r="A219" s="27" t="str">
        <f aca="false">IF(COUNTA(B219:I219)=0,"",ROW()-4)</f>
        <v/>
      </c>
      <c r="B219" s="28"/>
      <c r="C219" s="29"/>
      <c r="D219" s="30"/>
      <c r="E219" s="29"/>
      <c r="F219" s="30"/>
      <c r="G219" s="31"/>
      <c r="H219" s="32"/>
      <c r="I219" s="32"/>
      <c r="J219" s="33" t="str">
        <f aca="false">IF(OR(H219="",I219=""),"",IF(UPPER(SUBSTITUTE(SUBSTITUTE(SUBSTITUTE(H219," ",""),",",""),";",""))=UPPER(SUBSTITUTE(SUBSTITUTE(SUBSTITUTE(I219," ",""),",",""),";","")),"Correct","Wrong"))</f>
        <v/>
      </c>
      <c r="K219" s="29"/>
      <c r="L219" s="29"/>
      <c r="M219" s="27" t="str">
        <f aca="false">IF(E219="","",IFERROR(INDEX(Lists!$B$5:$B$12,MATCH(E219,Lists!$A$5:$A$12,0)),""))</f>
        <v/>
      </c>
      <c r="N219" s="33" t="str">
        <f aca="false">IF(OR(L219="",M219=""),"",IF(L219&gt;M219,"Slow",IF(AND(J219="Wrong",L219&lt;0.5*M219),"Rushed?","OK")))</f>
        <v/>
      </c>
      <c r="O219" s="30"/>
      <c r="P219" s="30"/>
      <c r="Q219" s="34" t="str">
        <f aca="false">IF(OR(B219="",J219=""),"",IF(OR(J219="Wrong",K219="50-50",K219="Guess"),B219+Lists!$Y$5,""))</f>
        <v/>
      </c>
      <c r="R219" s="29"/>
      <c r="S219" s="34" t="str">
        <f aca="false">IF(Q219="","",B219+Lists!$Y$6)</f>
        <v/>
      </c>
      <c r="T219" s="29"/>
      <c r="U219" s="33" t="str">
        <f aca="true">IF(J219="","",IF(Q219="","—",IF(T219="Correct","Mastered",IF(OR(R219="Wrong",T219="Wrong"),"Keep reviewing",IF(AND(R219="",TODAY()&gt;=Q219),"Retry 1 DUE",IF(AND(R219="Correct",T219="",TODAY()&gt;=S219),"Retry 2 DUE",IF(R219="","Retry 1 scheduled","Retry 2 scheduled")))))))</f>
        <v/>
      </c>
    </row>
    <row r="220" customFormat="false" ht="15" hidden="false" customHeight="false" outlineLevel="0" collapsed="false">
      <c r="A220" s="27" t="str">
        <f aca="false">IF(COUNTA(B220:I220)=0,"",ROW()-4)</f>
        <v/>
      </c>
      <c r="B220" s="28"/>
      <c r="C220" s="29"/>
      <c r="D220" s="30"/>
      <c r="E220" s="29"/>
      <c r="F220" s="30"/>
      <c r="G220" s="31"/>
      <c r="H220" s="32"/>
      <c r="I220" s="32"/>
      <c r="J220" s="33" t="str">
        <f aca="false">IF(OR(H220="",I220=""),"",IF(UPPER(SUBSTITUTE(SUBSTITUTE(SUBSTITUTE(H220," ",""),",",""),";",""))=UPPER(SUBSTITUTE(SUBSTITUTE(SUBSTITUTE(I220," ",""),",",""),";","")),"Correct","Wrong"))</f>
        <v/>
      </c>
      <c r="K220" s="29"/>
      <c r="L220" s="29"/>
      <c r="M220" s="27" t="str">
        <f aca="false">IF(E220="","",IFERROR(INDEX(Lists!$B$5:$B$12,MATCH(E220,Lists!$A$5:$A$12,0)),""))</f>
        <v/>
      </c>
      <c r="N220" s="33" t="str">
        <f aca="false">IF(OR(L220="",M220=""),"",IF(L220&gt;M220,"Slow",IF(AND(J220="Wrong",L220&lt;0.5*M220),"Rushed?","OK")))</f>
        <v/>
      </c>
      <c r="O220" s="30"/>
      <c r="P220" s="30"/>
      <c r="Q220" s="34" t="str">
        <f aca="false">IF(OR(B220="",J220=""),"",IF(OR(J220="Wrong",K220="50-50",K220="Guess"),B220+Lists!$Y$5,""))</f>
        <v/>
      </c>
      <c r="R220" s="29"/>
      <c r="S220" s="34" t="str">
        <f aca="false">IF(Q220="","",B220+Lists!$Y$6)</f>
        <v/>
      </c>
      <c r="T220" s="29"/>
      <c r="U220" s="33" t="str">
        <f aca="true">IF(J220="","",IF(Q220="","—",IF(T220="Correct","Mastered",IF(OR(R220="Wrong",T220="Wrong"),"Keep reviewing",IF(AND(R220="",TODAY()&gt;=Q220),"Retry 1 DUE",IF(AND(R220="Correct",T220="",TODAY()&gt;=S220),"Retry 2 DUE",IF(R220="","Retry 1 scheduled","Retry 2 scheduled")))))))</f>
        <v/>
      </c>
    </row>
    <row r="221" customFormat="false" ht="15" hidden="false" customHeight="false" outlineLevel="0" collapsed="false">
      <c r="A221" s="27" t="str">
        <f aca="false">IF(COUNTA(B221:I221)=0,"",ROW()-4)</f>
        <v/>
      </c>
      <c r="B221" s="28"/>
      <c r="C221" s="29"/>
      <c r="D221" s="30"/>
      <c r="E221" s="29"/>
      <c r="F221" s="30"/>
      <c r="G221" s="31"/>
      <c r="H221" s="32"/>
      <c r="I221" s="32"/>
      <c r="J221" s="33" t="str">
        <f aca="false">IF(OR(H221="",I221=""),"",IF(UPPER(SUBSTITUTE(SUBSTITUTE(SUBSTITUTE(H221," ",""),",",""),";",""))=UPPER(SUBSTITUTE(SUBSTITUTE(SUBSTITUTE(I221," ",""),",",""),";","")),"Correct","Wrong"))</f>
        <v/>
      </c>
      <c r="K221" s="29"/>
      <c r="L221" s="29"/>
      <c r="M221" s="27" t="str">
        <f aca="false">IF(E221="","",IFERROR(INDEX(Lists!$B$5:$B$12,MATCH(E221,Lists!$A$5:$A$12,0)),""))</f>
        <v/>
      </c>
      <c r="N221" s="33" t="str">
        <f aca="false">IF(OR(L221="",M221=""),"",IF(L221&gt;M221,"Slow",IF(AND(J221="Wrong",L221&lt;0.5*M221),"Rushed?","OK")))</f>
        <v/>
      </c>
      <c r="O221" s="30"/>
      <c r="P221" s="30"/>
      <c r="Q221" s="34" t="str">
        <f aca="false">IF(OR(B221="",J221=""),"",IF(OR(J221="Wrong",K221="50-50",K221="Guess"),B221+Lists!$Y$5,""))</f>
        <v/>
      </c>
      <c r="R221" s="29"/>
      <c r="S221" s="34" t="str">
        <f aca="false">IF(Q221="","",B221+Lists!$Y$6)</f>
        <v/>
      </c>
      <c r="T221" s="29"/>
      <c r="U221" s="33" t="str">
        <f aca="true">IF(J221="","",IF(Q221="","—",IF(T221="Correct","Mastered",IF(OR(R221="Wrong",T221="Wrong"),"Keep reviewing",IF(AND(R221="",TODAY()&gt;=Q221),"Retry 1 DUE",IF(AND(R221="Correct",T221="",TODAY()&gt;=S221),"Retry 2 DUE",IF(R221="","Retry 1 scheduled","Retry 2 scheduled")))))))</f>
        <v/>
      </c>
    </row>
    <row r="222" customFormat="false" ht="15" hidden="false" customHeight="false" outlineLevel="0" collapsed="false">
      <c r="A222" s="27" t="str">
        <f aca="false">IF(COUNTA(B222:I222)=0,"",ROW()-4)</f>
        <v/>
      </c>
      <c r="B222" s="28"/>
      <c r="C222" s="29"/>
      <c r="D222" s="30"/>
      <c r="E222" s="29"/>
      <c r="F222" s="30"/>
      <c r="G222" s="31"/>
      <c r="H222" s="32"/>
      <c r="I222" s="32"/>
      <c r="J222" s="33" t="str">
        <f aca="false">IF(OR(H222="",I222=""),"",IF(UPPER(SUBSTITUTE(SUBSTITUTE(SUBSTITUTE(H222," ",""),",",""),";",""))=UPPER(SUBSTITUTE(SUBSTITUTE(SUBSTITUTE(I222," ",""),",",""),";","")),"Correct","Wrong"))</f>
        <v/>
      </c>
      <c r="K222" s="29"/>
      <c r="L222" s="29"/>
      <c r="M222" s="27" t="str">
        <f aca="false">IF(E222="","",IFERROR(INDEX(Lists!$B$5:$B$12,MATCH(E222,Lists!$A$5:$A$12,0)),""))</f>
        <v/>
      </c>
      <c r="N222" s="33" t="str">
        <f aca="false">IF(OR(L222="",M222=""),"",IF(L222&gt;M222,"Slow",IF(AND(J222="Wrong",L222&lt;0.5*M222),"Rushed?","OK")))</f>
        <v/>
      </c>
      <c r="O222" s="30"/>
      <c r="P222" s="30"/>
      <c r="Q222" s="34" t="str">
        <f aca="false">IF(OR(B222="",J222=""),"",IF(OR(J222="Wrong",K222="50-50",K222="Guess"),B222+Lists!$Y$5,""))</f>
        <v/>
      </c>
      <c r="R222" s="29"/>
      <c r="S222" s="34" t="str">
        <f aca="false">IF(Q222="","",B222+Lists!$Y$6)</f>
        <v/>
      </c>
      <c r="T222" s="29"/>
      <c r="U222" s="33" t="str">
        <f aca="true">IF(J222="","",IF(Q222="","—",IF(T222="Correct","Mastered",IF(OR(R222="Wrong",T222="Wrong"),"Keep reviewing",IF(AND(R222="",TODAY()&gt;=Q222),"Retry 1 DUE",IF(AND(R222="Correct",T222="",TODAY()&gt;=S222),"Retry 2 DUE",IF(R222="","Retry 1 scheduled","Retry 2 scheduled")))))))</f>
        <v/>
      </c>
    </row>
    <row r="223" customFormat="false" ht="15" hidden="false" customHeight="false" outlineLevel="0" collapsed="false">
      <c r="A223" s="27" t="str">
        <f aca="false">IF(COUNTA(B223:I223)=0,"",ROW()-4)</f>
        <v/>
      </c>
      <c r="B223" s="28"/>
      <c r="C223" s="29"/>
      <c r="D223" s="30"/>
      <c r="E223" s="29"/>
      <c r="F223" s="30"/>
      <c r="G223" s="31"/>
      <c r="H223" s="32"/>
      <c r="I223" s="32"/>
      <c r="J223" s="33" t="str">
        <f aca="false">IF(OR(H223="",I223=""),"",IF(UPPER(SUBSTITUTE(SUBSTITUTE(SUBSTITUTE(H223," ",""),",",""),";",""))=UPPER(SUBSTITUTE(SUBSTITUTE(SUBSTITUTE(I223," ",""),",",""),";","")),"Correct","Wrong"))</f>
        <v/>
      </c>
      <c r="K223" s="29"/>
      <c r="L223" s="29"/>
      <c r="M223" s="27" t="str">
        <f aca="false">IF(E223="","",IFERROR(INDEX(Lists!$B$5:$B$12,MATCH(E223,Lists!$A$5:$A$12,0)),""))</f>
        <v/>
      </c>
      <c r="N223" s="33" t="str">
        <f aca="false">IF(OR(L223="",M223=""),"",IF(L223&gt;M223,"Slow",IF(AND(J223="Wrong",L223&lt;0.5*M223),"Rushed?","OK")))</f>
        <v/>
      </c>
      <c r="O223" s="30"/>
      <c r="P223" s="30"/>
      <c r="Q223" s="34" t="str">
        <f aca="false">IF(OR(B223="",J223=""),"",IF(OR(J223="Wrong",K223="50-50",K223="Guess"),B223+Lists!$Y$5,""))</f>
        <v/>
      </c>
      <c r="R223" s="29"/>
      <c r="S223" s="34" t="str">
        <f aca="false">IF(Q223="","",B223+Lists!$Y$6)</f>
        <v/>
      </c>
      <c r="T223" s="29"/>
      <c r="U223" s="33" t="str">
        <f aca="true">IF(J223="","",IF(Q223="","—",IF(T223="Correct","Mastered",IF(OR(R223="Wrong",T223="Wrong"),"Keep reviewing",IF(AND(R223="",TODAY()&gt;=Q223),"Retry 1 DUE",IF(AND(R223="Correct",T223="",TODAY()&gt;=S223),"Retry 2 DUE",IF(R223="","Retry 1 scheduled","Retry 2 scheduled")))))))</f>
        <v/>
      </c>
    </row>
    <row r="224" customFormat="false" ht="15" hidden="false" customHeight="false" outlineLevel="0" collapsed="false">
      <c r="A224" s="27" t="str">
        <f aca="false">IF(COUNTA(B224:I224)=0,"",ROW()-4)</f>
        <v/>
      </c>
      <c r="B224" s="28"/>
      <c r="C224" s="29"/>
      <c r="D224" s="30"/>
      <c r="E224" s="29"/>
      <c r="F224" s="30"/>
      <c r="G224" s="31"/>
      <c r="H224" s="32"/>
      <c r="I224" s="32"/>
      <c r="J224" s="33" t="str">
        <f aca="false">IF(OR(H224="",I224=""),"",IF(UPPER(SUBSTITUTE(SUBSTITUTE(SUBSTITUTE(H224," ",""),",",""),";",""))=UPPER(SUBSTITUTE(SUBSTITUTE(SUBSTITUTE(I224," ",""),",",""),";","")),"Correct","Wrong"))</f>
        <v/>
      </c>
      <c r="K224" s="29"/>
      <c r="L224" s="29"/>
      <c r="M224" s="27" t="str">
        <f aca="false">IF(E224="","",IFERROR(INDEX(Lists!$B$5:$B$12,MATCH(E224,Lists!$A$5:$A$12,0)),""))</f>
        <v/>
      </c>
      <c r="N224" s="33" t="str">
        <f aca="false">IF(OR(L224="",M224=""),"",IF(L224&gt;M224,"Slow",IF(AND(J224="Wrong",L224&lt;0.5*M224),"Rushed?","OK")))</f>
        <v/>
      </c>
      <c r="O224" s="30"/>
      <c r="P224" s="30"/>
      <c r="Q224" s="34" t="str">
        <f aca="false">IF(OR(B224="",J224=""),"",IF(OR(J224="Wrong",K224="50-50",K224="Guess"),B224+Lists!$Y$5,""))</f>
        <v/>
      </c>
      <c r="R224" s="29"/>
      <c r="S224" s="34" t="str">
        <f aca="false">IF(Q224="","",B224+Lists!$Y$6)</f>
        <v/>
      </c>
      <c r="T224" s="29"/>
      <c r="U224" s="33" t="str">
        <f aca="true">IF(J224="","",IF(Q224="","—",IF(T224="Correct","Mastered",IF(OR(R224="Wrong",T224="Wrong"),"Keep reviewing",IF(AND(R224="",TODAY()&gt;=Q224),"Retry 1 DUE",IF(AND(R224="Correct",T224="",TODAY()&gt;=S224),"Retry 2 DUE",IF(R224="","Retry 1 scheduled","Retry 2 scheduled")))))))</f>
        <v/>
      </c>
    </row>
    <row r="225" customFormat="false" ht="15" hidden="false" customHeight="false" outlineLevel="0" collapsed="false">
      <c r="A225" s="27" t="str">
        <f aca="false">IF(COUNTA(B225:I225)=0,"",ROW()-4)</f>
        <v/>
      </c>
      <c r="B225" s="28"/>
      <c r="C225" s="29"/>
      <c r="D225" s="30"/>
      <c r="E225" s="29"/>
      <c r="F225" s="30"/>
      <c r="G225" s="31"/>
      <c r="H225" s="32"/>
      <c r="I225" s="32"/>
      <c r="J225" s="33" t="str">
        <f aca="false">IF(OR(H225="",I225=""),"",IF(UPPER(SUBSTITUTE(SUBSTITUTE(SUBSTITUTE(H225," ",""),",",""),";",""))=UPPER(SUBSTITUTE(SUBSTITUTE(SUBSTITUTE(I225," ",""),",",""),";","")),"Correct","Wrong"))</f>
        <v/>
      </c>
      <c r="K225" s="29"/>
      <c r="L225" s="29"/>
      <c r="M225" s="27" t="str">
        <f aca="false">IF(E225="","",IFERROR(INDEX(Lists!$B$5:$B$12,MATCH(E225,Lists!$A$5:$A$12,0)),""))</f>
        <v/>
      </c>
      <c r="N225" s="33" t="str">
        <f aca="false">IF(OR(L225="",M225=""),"",IF(L225&gt;M225,"Slow",IF(AND(J225="Wrong",L225&lt;0.5*M225),"Rushed?","OK")))</f>
        <v/>
      </c>
      <c r="O225" s="30"/>
      <c r="P225" s="30"/>
      <c r="Q225" s="34" t="str">
        <f aca="false">IF(OR(B225="",J225=""),"",IF(OR(J225="Wrong",K225="50-50",K225="Guess"),B225+Lists!$Y$5,""))</f>
        <v/>
      </c>
      <c r="R225" s="29"/>
      <c r="S225" s="34" t="str">
        <f aca="false">IF(Q225="","",B225+Lists!$Y$6)</f>
        <v/>
      </c>
      <c r="T225" s="29"/>
      <c r="U225" s="33" t="str">
        <f aca="true">IF(J225="","",IF(Q225="","—",IF(T225="Correct","Mastered",IF(OR(R225="Wrong",T225="Wrong"),"Keep reviewing",IF(AND(R225="",TODAY()&gt;=Q225),"Retry 1 DUE",IF(AND(R225="Correct",T225="",TODAY()&gt;=S225),"Retry 2 DUE",IF(R225="","Retry 1 scheduled","Retry 2 scheduled")))))))</f>
        <v/>
      </c>
    </row>
    <row r="226" customFormat="false" ht="15" hidden="false" customHeight="false" outlineLevel="0" collapsed="false">
      <c r="A226" s="27" t="str">
        <f aca="false">IF(COUNTA(B226:I226)=0,"",ROW()-4)</f>
        <v/>
      </c>
      <c r="B226" s="28"/>
      <c r="C226" s="29"/>
      <c r="D226" s="30"/>
      <c r="E226" s="29"/>
      <c r="F226" s="30"/>
      <c r="G226" s="31"/>
      <c r="H226" s="32"/>
      <c r="I226" s="32"/>
      <c r="J226" s="33" t="str">
        <f aca="false">IF(OR(H226="",I226=""),"",IF(UPPER(SUBSTITUTE(SUBSTITUTE(SUBSTITUTE(H226," ",""),",",""),";",""))=UPPER(SUBSTITUTE(SUBSTITUTE(SUBSTITUTE(I226," ",""),",",""),";","")),"Correct","Wrong"))</f>
        <v/>
      </c>
      <c r="K226" s="29"/>
      <c r="L226" s="29"/>
      <c r="M226" s="27" t="str">
        <f aca="false">IF(E226="","",IFERROR(INDEX(Lists!$B$5:$B$12,MATCH(E226,Lists!$A$5:$A$12,0)),""))</f>
        <v/>
      </c>
      <c r="N226" s="33" t="str">
        <f aca="false">IF(OR(L226="",M226=""),"",IF(L226&gt;M226,"Slow",IF(AND(J226="Wrong",L226&lt;0.5*M226),"Rushed?","OK")))</f>
        <v/>
      </c>
      <c r="O226" s="30"/>
      <c r="P226" s="30"/>
      <c r="Q226" s="34" t="str">
        <f aca="false">IF(OR(B226="",J226=""),"",IF(OR(J226="Wrong",K226="50-50",K226="Guess"),B226+Lists!$Y$5,""))</f>
        <v/>
      </c>
      <c r="R226" s="29"/>
      <c r="S226" s="34" t="str">
        <f aca="false">IF(Q226="","",B226+Lists!$Y$6)</f>
        <v/>
      </c>
      <c r="T226" s="29"/>
      <c r="U226" s="33" t="str">
        <f aca="true">IF(J226="","",IF(Q226="","—",IF(T226="Correct","Mastered",IF(OR(R226="Wrong",T226="Wrong"),"Keep reviewing",IF(AND(R226="",TODAY()&gt;=Q226),"Retry 1 DUE",IF(AND(R226="Correct",T226="",TODAY()&gt;=S226),"Retry 2 DUE",IF(R226="","Retry 1 scheduled","Retry 2 scheduled")))))))</f>
        <v/>
      </c>
    </row>
    <row r="227" customFormat="false" ht="15" hidden="false" customHeight="false" outlineLevel="0" collapsed="false">
      <c r="A227" s="27" t="str">
        <f aca="false">IF(COUNTA(B227:I227)=0,"",ROW()-4)</f>
        <v/>
      </c>
      <c r="B227" s="28"/>
      <c r="C227" s="29"/>
      <c r="D227" s="30"/>
      <c r="E227" s="29"/>
      <c r="F227" s="30"/>
      <c r="G227" s="31"/>
      <c r="H227" s="32"/>
      <c r="I227" s="32"/>
      <c r="J227" s="33" t="str">
        <f aca="false">IF(OR(H227="",I227=""),"",IF(UPPER(SUBSTITUTE(SUBSTITUTE(SUBSTITUTE(H227," ",""),",",""),";",""))=UPPER(SUBSTITUTE(SUBSTITUTE(SUBSTITUTE(I227," ",""),",",""),";","")),"Correct","Wrong"))</f>
        <v/>
      </c>
      <c r="K227" s="29"/>
      <c r="L227" s="29"/>
      <c r="M227" s="27" t="str">
        <f aca="false">IF(E227="","",IFERROR(INDEX(Lists!$B$5:$B$12,MATCH(E227,Lists!$A$5:$A$12,0)),""))</f>
        <v/>
      </c>
      <c r="N227" s="33" t="str">
        <f aca="false">IF(OR(L227="",M227=""),"",IF(L227&gt;M227,"Slow",IF(AND(J227="Wrong",L227&lt;0.5*M227),"Rushed?","OK")))</f>
        <v/>
      </c>
      <c r="O227" s="30"/>
      <c r="P227" s="30"/>
      <c r="Q227" s="34" t="str">
        <f aca="false">IF(OR(B227="",J227=""),"",IF(OR(J227="Wrong",K227="50-50",K227="Guess"),B227+Lists!$Y$5,""))</f>
        <v/>
      </c>
      <c r="R227" s="29"/>
      <c r="S227" s="34" t="str">
        <f aca="false">IF(Q227="","",B227+Lists!$Y$6)</f>
        <v/>
      </c>
      <c r="T227" s="29"/>
      <c r="U227" s="33" t="str">
        <f aca="true">IF(J227="","",IF(Q227="","—",IF(T227="Correct","Mastered",IF(OR(R227="Wrong",T227="Wrong"),"Keep reviewing",IF(AND(R227="",TODAY()&gt;=Q227),"Retry 1 DUE",IF(AND(R227="Correct",T227="",TODAY()&gt;=S227),"Retry 2 DUE",IF(R227="","Retry 1 scheduled","Retry 2 scheduled")))))))</f>
        <v/>
      </c>
    </row>
    <row r="228" customFormat="false" ht="15" hidden="false" customHeight="false" outlineLevel="0" collapsed="false">
      <c r="A228" s="27" t="str">
        <f aca="false">IF(COUNTA(B228:I228)=0,"",ROW()-4)</f>
        <v/>
      </c>
      <c r="B228" s="28"/>
      <c r="C228" s="29"/>
      <c r="D228" s="30"/>
      <c r="E228" s="29"/>
      <c r="F228" s="30"/>
      <c r="G228" s="31"/>
      <c r="H228" s="32"/>
      <c r="I228" s="32"/>
      <c r="J228" s="33" t="str">
        <f aca="false">IF(OR(H228="",I228=""),"",IF(UPPER(SUBSTITUTE(SUBSTITUTE(SUBSTITUTE(H228," ",""),",",""),";",""))=UPPER(SUBSTITUTE(SUBSTITUTE(SUBSTITUTE(I228," ",""),",",""),";","")),"Correct","Wrong"))</f>
        <v/>
      </c>
      <c r="K228" s="29"/>
      <c r="L228" s="29"/>
      <c r="M228" s="27" t="str">
        <f aca="false">IF(E228="","",IFERROR(INDEX(Lists!$B$5:$B$12,MATCH(E228,Lists!$A$5:$A$12,0)),""))</f>
        <v/>
      </c>
      <c r="N228" s="33" t="str">
        <f aca="false">IF(OR(L228="",M228=""),"",IF(L228&gt;M228,"Slow",IF(AND(J228="Wrong",L228&lt;0.5*M228),"Rushed?","OK")))</f>
        <v/>
      </c>
      <c r="O228" s="30"/>
      <c r="P228" s="30"/>
      <c r="Q228" s="34" t="str">
        <f aca="false">IF(OR(B228="",J228=""),"",IF(OR(J228="Wrong",K228="50-50",K228="Guess"),B228+Lists!$Y$5,""))</f>
        <v/>
      </c>
      <c r="R228" s="29"/>
      <c r="S228" s="34" t="str">
        <f aca="false">IF(Q228="","",B228+Lists!$Y$6)</f>
        <v/>
      </c>
      <c r="T228" s="29"/>
      <c r="U228" s="33" t="str">
        <f aca="true">IF(J228="","",IF(Q228="","—",IF(T228="Correct","Mastered",IF(OR(R228="Wrong",T228="Wrong"),"Keep reviewing",IF(AND(R228="",TODAY()&gt;=Q228),"Retry 1 DUE",IF(AND(R228="Correct",T228="",TODAY()&gt;=S228),"Retry 2 DUE",IF(R228="","Retry 1 scheduled","Retry 2 scheduled")))))))</f>
        <v/>
      </c>
    </row>
    <row r="229" customFormat="false" ht="15" hidden="false" customHeight="false" outlineLevel="0" collapsed="false">
      <c r="A229" s="27" t="str">
        <f aca="false">IF(COUNTA(B229:I229)=0,"",ROW()-4)</f>
        <v/>
      </c>
      <c r="B229" s="28"/>
      <c r="C229" s="29"/>
      <c r="D229" s="30"/>
      <c r="E229" s="29"/>
      <c r="F229" s="30"/>
      <c r="G229" s="31"/>
      <c r="H229" s="32"/>
      <c r="I229" s="32"/>
      <c r="J229" s="33" t="str">
        <f aca="false">IF(OR(H229="",I229=""),"",IF(UPPER(SUBSTITUTE(SUBSTITUTE(SUBSTITUTE(H229," ",""),",",""),";",""))=UPPER(SUBSTITUTE(SUBSTITUTE(SUBSTITUTE(I229," ",""),",",""),";","")),"Correct","Wrong"))</f>
        <v/>
      </c>
      <c r="K229" s="29"/>
      <c r="L229" s="29"/>
      <c r="M229" s="27" t="str">
        <f aca="false">IF(E229="","",IFERROR(INDEX(Lists!$B$5:$B$12,MATCH(E229,Lists!$A$5:$A$12,0)),""))</f>
        <v/>
      </c>
      <c r="N229" s="33" t="str">
        <f aca="false">IF(OR(L229="",M229=""),"",IF(L229&gt;M229,"Slow",IF(AND(J229="Wrong",L229&lt;0.5*M229),"Rushed?","OK")))</f>
        <v/>
      </c>
      <c r="O229" s="30"/>
      <c r="P229" s="30"/>
      <c r="Q229" s="34" t="str">
        <f aca="false">IF(OR(B229="",J229=""),"",IF(OR(J229="Wrong",K229="50-50",K229="Guess"),B229+Lists!$Y$5,""))</f>
        <v/>
      </c>
      <c r="R229" s="29"/>
      <c r="S229" s="34" t="str">
        <f aca="false">IF(Q229="","",B229+Lists!$Y$6)</f>
        <v/>
      </c>
      <c r="T229" s="29"/>
      <c r="U229" s="33" t="str">
        <f aca="true">IF(J229="","",IF(Q229="","—",IF(T229="Correct","Mastered",IF(OR(R229="Wrong",T229="Wrong"),"Keep reviewing",IF(AND(R229="",TODAY()&gt;=Q229),"Retry 1 DUE",IF(AND(R229="Correct",T229="",TODAY()&gt;=S229),"Retry 2 DUE",IF(R229="","Retry 1 scheduled","Retry 2 scheduled")))))))</f>
        <v/>
      </c>
    </row>
    <row r="230" customFormat="false" ht="15" hidden="false" customHeight="false" outlineLevel="0" collapsed="false">
      <c r="A230" s="27" t="str">
        <f aca="false">IF(COUNTA(B230:I230)=0,"",ROW()-4)</f>
        <v/>
      </c>
      <c r="B230" s="28"/>
      <c r="C230" s="29"/>
      <c r="D230" s="30"/>
      <c r="E230" s="29"/>
      <c r="F230" s="30"/>
      <c r="G230" s="31"/>
      <c r="H230" s="32"/>
      <c r="I230" s="32"/>
      <c r="J230" s="33" t="str">
        <f aca="false">IF(OR(H230="",I230=""),"",IF(UPPER(SUBSTITUTE(SUBSTITUTE(SUBSTITUTE(H230," ",""),",",""),";",""))=UPPER(SUBSTITUTE(SUBSTITUTE(SUBSTITUTE(I230," ",""),",",""),";","")),"Correct","Wrong"))</f>
        <v/>
      </c>
      <c r="K230" s="29"/>
      <c r="L230" s="29"/>
      <c r="M230" s="27" t="str">
        <f aca="false">IF(E230="","",IFERROR(INDEX(Lists!$B$5:$B$12,MATCH(E230,Lists!$A$5:$A$12,0)),""))</f>
        <v/>
      </c>
      <c r="N230" s="33" t="str">
        <f aca="false">IF(OR(L230="",M230=""),"",IF(L230&gt;M230,"Slow",IF(AND(J230="Wrong",L230&lt;0.5*M230),"Rushed?","OK")))</f>
        <v/>
      </c>
      <c r="O230" s="30"/>
      <c r="P230" s="30"/>
      <c r="Q230" s="34" t="str">
        <f aca="false">IF(OR(B230="",J230=""),"",IF(OR(J230="Wrong",K230="50-50",K230="Guess"),B230+Lists!$Y$5,""))</f>
        <v/>
      </c>
      <c r="R230" s="29"/>
      <c r="S230" s="34" t="str">
        <f aca="false">IF(Q230="","",B230+Lists!$Y$6)</f>
        <v/>
      </c>
      <c r="T230" s="29"/>
      <c r="U230" s="33" t="str">
        <f aca="true">IF(J230="","",IF(Q230="","—",IF(T230="Correct","Mastered",IF(OR(R230="Wrong",T230="Wrong"),"Keep reviewing",IF(AND(R230="",TODAY()&gt;=Q230),"Retry 1 DUE",IF(AND(R230="Correct",T230="",TODAY()&gt;=S230),"Retry 2 DUE",IF(R230="","Retry 1 scheduled","Retry 2 scheduled")))))))</f>
        <v/>
      </c>
    </row>
    <row r="231" customFormat="false" ht="15" hidden="false" customHeight="false" outlineLevel="0" collapsed="false">
      <c r="A231" s="27" t="str">
        <f aca="false">IF(COUNTA(B231:I231)=0,"",ROW()-4)</f>
        <v/>
      </c>
      <c r="B231" s="28"/>
      <c r="C231" s="29"/>
      <c r="D231" s="30"/>
      <c r="E231" s="29"/>
      <c r="F231" s="30"/>
      <c r="G231" s="31"/>
      <c r="H231" s="32"/>
      <c r="I231" s="32"/>
      <c r="J231" s="33" t="str">
        <f aca="false">IF(OR(H231="",I231=""),"",IF(UPPER(SUBSTITUTE(SUBSTITUTE(SUBSTITUTE(H231," ",""),",",""),";",""))=UPPER(SUBSTITUTE(SUBSTITUTE(SUBSTITUTE(I231," ",""),",",""),";","")),"Correct","Wrong"))</f>
        <v/>
      </c>
      <c r="K231" s="29"/>
      <c r="L231" s="29"/>
      <c r="M231" s="27" t="str">
        <f aca="false">IF(E231="","",IFERROR(INDEX(Lists!$B$5:$B$12,MATCH(E231,Lists!$A$5:$A$12,0)),""))</f>
        <v/>
      </c>
      <c r="N231" s="33" t="str">
        <f aca="false">IF(OR(L231="",M231=""),"",IF(L231&gt;M231,"Slow",IF(AND(J231="Wrong",L231&lt;0.5*M231),"Rushed?","OK")))</f>
        <v/>
      </c>
      <c r="O231" s="30"/>
      <c r="P231" s="30"/>
      <c r="Q231" s="34" t="str">
        <f aca="false">IF(OR(B231="",J231=""),"",IF(OR(J231="Wrong",K231="50-50",K231="Guess"),B231+Lists!$Y$5,""))</f>
        <v/>
      </c>
      <c r="R231" s="29"/>
      <c r="S231" s="34" t="str">
        <f aca="false">IF(Q231="","",B231+Lists!$Y$6)</f>
        <v/>
      </c>
      <c r="T231" s="29"/>
      <c r="U231" s="33" t="str">
        <f aca="true">IF(J231="","",IF(Q231="","—",IF(T231="Correct","Mastered",IF(OR(R231="Wrong",T231="Wrong"),"Keep reviewing",IF(AND(R231="",TODAY()&gt;=Q231),"Retry 1 DUE",IF(AND(R231="Correct",T231="",TODAY()&gt;=S231),"Retry 2 DUE",IF(R231="","Retry 1 scheduled","Retry 2 scheduled")))))))</f>
        <v/>
      </c>
    </row>
    <row r="232" customFormat="false" ht="15" hidden="false" customHeight="false" outlineLevel="0" collapsed="false">
      <c r="A232" s="27" t="str">
        <f aca="false">IF(COUNTA(B232:I232)=0,"",ROW()-4)</f>
        <v/>
      </c>
      <c r="B232" s="28"/>
      <c r="C232" s="29"/>
      <c r="D232" s="30"/>
      <c r="E232" s="29"/>
      <c r="F232" s="30"/>
      <c r="G232" s="31"/>
      <c r="H232" s="32"/>
      <c r="I232" s="32"/>
      <c r="J232" s="33" t="str">
        <f aca="false">IF(OR(H232="",I232=""),"",IF(UPPER(SUBSTITUTE(SUBSTITUTE(SUBSTITUTE(H232," ",""),",",""),";",""))=UPPER(SUBSTITUTE(SUBSTITUTE(SUBSTITUTE(I232," ",""),",",""),";","")),"Correct","Wrong"))</f>
        <v/>
      </c>
      <c r="K232" s="29"/>
      <c r="L232" s="29"/>
      <c r="M232" s="27" t="str">
        <f aca="false">IF(E232="","",IFERROR(INDEX(Lists!$B$5:$B$12,MATCH(E232,Lists!$A$5:$A$12,0)),""))</f>
        <v/>
      </c>
      <c r="N232" s="33" t="str">
        <f aca="false">IF(OR(L232="",M232=""),"",IF(L232&gt;M232,"Slow",IF(AND(J232="Wrong",L232&lt;0.5*M232),"Rushed?","OK")))</f>
        <v/>
      </c>
      <c r="O232" s="30"/>
      <c r="P232" s="30"/>
      <c r="Q232" s="34" t="str">
        <f aca="false">IF(OR(B232="",J232=""),"",IF(OR(J232="Wrong",K232="50-50",K232="Guess"),B232+Lists!$Y$5,""))</f>
        <v/>
      </c>
      <c r="R232" s="29"/>
      <c r="S232" s="34" t="str">
        <f aca="false">IF(Q232="","",B232+Lists!$Y$6)</f>
        <v/>
      </c>
      <c r="T232" s="29"/>
      <c r="U232" s="33" t="str">
        <f aca="true">IF(J232="","",IF(Q232="","—",IF(T232="Correct","Mastered",IF(OR(R232="Wrong",T232="Wrong"),"Keep reviewing",IF(AND(R232="",TODAY()&gt;=Q232),"Retry 1 DUE",IF(AND(R232="Correct",T232="",TODAY()&gt;=S232),"Retry 2 DUE",IF(R232="","Retry 1 scheduled","Retry 2 scheduled")))))))</f>
        <v/>
      </c>
    </row>
    <row r="233" customFormat="false" ht="15" hidden="false" customHeight="false" outlineLevel="0" collapsed="false">
      <c r="A233" s="27" t="str">
        <f aca="false">IF(COUNTA(B233:I233)=0,"",ROW()-4)</f>
        <v/>
      </c>
      <c r="B233" s="28"/>
      <c r="C233" s="29"/>
      <c r="D233" s="30"/>
      <c r="E233" s="29"/>
      <c r="F233" s="30"/>
      <c r="G233" s="31"/>
      <c r="H233" s="32"/>
      <c r="I233" s="32"/>
      <c r="J233" s="33" t="str">
        <f aca="false">IF(OR(H233="",I233=""),"",IF(UPPER(SUBSTITUTE(SUBSTITUTE(SUBSTITUTE(H233," ",""),",",""),";",""))=UPPER(SUBSTITUTE(SUBSTITUTE(SUBSTITUTE(I233," ",""),",",""),";","")),"Correct","Wrong"))</f>
        <v/>
      </c>
      <c r="K233" s="29"/>
      <c r="L233" s="29"/>
      <c r="M233" s="27" t="str">
        <f aca="false">IF(E233="","",IFERROR(INDEX(Lists!$B$5:$B$12,MATCH(E233,Lists!$A$5:$A$12,0)),""))</f>
        <v/>
      </c>
      <c r="N233" s="33" t="str">
        <f aca="false">IF(OR(L233="",M233=""),"",IF(L233&gt;M233,"Slow",IF(AND(J233="Wrong",L233&lt;0.5*M233),"Rushed?","OK")))</f>
        <v/>
      </c>
      <c r="O233" s="30"/>
      <c r="P233" s="30"/>
      <c r="Q233" s="34" t="str">
        <f aca="false">IF(OR(B233="",J233=""),"",IF(OR(J233="Wrong",K233="50-50",K233="Guess"),B233+Lists!$Y$5,""))</f>
        <v/>
      </c>
      <c r="R233" s="29"/>
      <c r="S233" s="34" t="str">
        <f aca="false">IF(Q233="","",B233+Lists!$Y$6)</f>
        <v/>
      </c>
      <c r="T233" s="29"/>
      <c r="U233" s="33" t="str">
        <f aca="true">IF(J233="","",IF(Q233="","—",IF(T233="Correct","Mastered",IF(OR(R233="Wrong",T233="Wrong"),"Keep reviewing",IF(AND(R233="",TODAY()&gt;=Q233),"Retry 1 DUE",IF(AND(R233="Correct",T233="",TODAY()&gt;=S233),"Retry 2 DUE",IF(R233="","Retry 1 scheduled","Retry 2 scheduled")))))))</f>
        <v/>
      </c>
    </row>
    <row r="234" customFormat="false" ht="15" hidden="false" customHeight="false" outlineLevel="0" collapsed="false">
      <c r="A234" s="27" t="str">
        <f aca="false">IF(COUNTA(B234:I234)=0,"",ROW()-4)</f>
        <v/>
      </c>
      <c r="B234" s="28"/>
      <c r="C234" s="29"/>
      <c r="D234" s="30"/>
      <c r="E234" s="29"/>
      <c r="F234" s="30"/>
      <c r="G234" s="31"/>
      <c r="H234" s="32"/>
      <c r="I234" s="32"/>
      <c r="J234" s="33" t="str">
        <f aca="false">IF(OR(H234="",I234=""),"",IF(UPPER(SUBSTITUTE(SUBSTITUTE(SUBSTITUTE(H234," ",""),",",""),";",""))=UPPER(SUBSTITUTE(SUBSTITUTE(SUBSTITUTE(I234," ",""),",",""),";","")),"Correct","Wrong"))</f>
        <v/>
      </c>
      <c r="K234" s="29"/>
      <c r="L234" s="29"/>
      <c r="M234" s="27" t="str">
        <f aca="false">IF(E234="","",IFERROR(INDEX(Lists!$B$5:$B$12,MATCH(E234,Lists!$A$5:$A$12,0)),""))</f>
        <v/>
      </c>
      <c r="N234" s="33" t="str">
        <f aca="false">IF(OR(L234="",M234=""),"",IF(L234&gt;M234,"Slow",IF(AND(J234="Wrong",L234&lt;0.5*M234),"Rushed?","OK")))</f>
        <v/>
      </c>
      <c r="O234" s="30"/>
      <c r="P234" s="30"/>
      <c r="Q234" s="34" t="str">
        <f aca="false">IF(OR(B234="",J234=""),"",IF(OR(J234="Wrong",K234="50-50",K234="Guess"),B234+Lists!$Y$5,""))</f>
        <v/>
      </c>
      <c r="R234" s="29"/>
      <c r="S234" s="34" t="str">
        <f aca="false">IF(Q234="","",B234+Lists!$Y$6)</f>
        <v/>
      </c>
      <c r="T234" s="29"/>
      <c r="U234" s="33" t="str">
        <f aca="true">IF(J234="","",IF(Q234="","—",IF(T234="Correct","Mastered",IF(OR(R234="Wrong",T234="Wrong"),"Keep reviewing",IF(AND(R234="",TODAY()&gt;=Q234),"Retry 1 DUE",IF(AND(R234="Correct",T234="",TODAY()&gt;=S234),"Retry 2 DUE",IF(R234="","Retry 1 scheduled","Retry 2 scheduled")))))))</f>
        <v/>
      </c>
    </row>
    <row r="235" customFormat="false" ht="15" hidden="false" customHeight="false" outlineLevel="0" collapsed="false">
      <c r="A235" s="27" t="str">
        <f aca="false">IF(COUNTA(B235:I235)=0,"",ROW()-4)</f>
        <v/>
      </c>
      <c r="B235" s="28"/>
      <c r="C235" s="29"/>
      <c r="D235" s="30"/>
      <c r="E235" s="29"/>
      <c r="F235" s="30"/>
      <c r="G235" s="31"/>
      <c r="H235" s="32"/>
      <c r="I235" s="32"/>
      <c r="J235" s="33" t="str">
        <f aca="false">IF(OR(H235="",I235=""),"",IF(UPPER(SUBSTITUTE(SUBSTITUTE(SUBSTITUTE(H235," ",""),",",""),";",""))=UPPER(SUBSTITUTE(SUBSTITUTE(SUBSTITUTE(I235," ",""),",",""),";","")),"Correct","Wrong"))</f>
        <v/>
      </c>
      <c r="K235" s="29"/>
      <c r="L235" s="29"/>
      <c r="M235" s="27" t="str">
        <f aca="false">IF(E235="","",IFERROR(INDEX(Lists!$B$5:$B$12,MATCH(E235,Lists!$A$5:$A$12,0)),""))</f>
        <v/>
      </c>
      <c r="N235" s="33" t="str">
        <f aca="false">IF(OR(L235="",M235=""),"",IF(L235&gt;M235,"Slow",IF(AND(J235="Wrong",L235&lt;0.5*M235),"Rushed?","OK")))</f>
        <v/>
      </c>
      <c r="O235" s="30"/>
      <c r="P235" s="30"/>
      <c r="Q235" s="34" t="str">
        <f aca="false">IF(OR(B235="",J235=""),"",IF(OR(J235="Wrong",K235="50-50",K235="Guess"),B235+Lists!$Y$5,""))</f>
        <v/>
      </c>
      <c r="R235" s="29"/>
      <c r="S235" s="34" t="str">
        <f aca="false">IF(Q235="","",B235+Lists!$Y$6)</f>
        <v/>
      </c>
      <c r="T235" s="29"/>
      <c r="U235" s="33" t="str">
        <f aca="true">IF(J235="","",IF(Q235="","—",IF(T235="Correct","Mastered",IF(OR(R235="Wrong",T235="Wrong"),"Keep reviewing",IF(AND(R235="",TODAY()&gt;=Q235),"Retry 1 DUE",IF(AND(R235="Correct",T235="",TODAY()&gt;=S235),"Retry 2 DUE",IF(R235="","Retry 1 scheduled","Retry 2 scheduled")))))))</f>
        <v/>
      </c>
    </row>
    <row r="236" customFormat="false" ht="15" hidden="false" customHeight="false" outlineLevel="0" collapsed="false">
      <c r="A236" s="27" t="str">
        <f aca="false">IF(COUNTA(B236:I236)=0,"",ROW()-4)</f>
        <v/>
      </c>
      <c r="B236" s="28"/>
      <c r="C236" s="29"/>
      <c r="D236" s="30"/>
      <c r="E236" s="29"/>
      <c r="F236" s="30"/>
      <c r="G236" s="31"/>
      <c r="H236" s="32"/>
      <c r="I236" s="32"/>
      <c r="J236" s="33" t="str">
        <f aca="false">IF(OR(H236="",I236=""),"",IF(UPPER(SUBSTITUTE(SUBSTITUTE(SUBSTITUTE(H236," ",""),",",""),";",""))=UPPER(SUBSTITUTE(SUBSTITUTE(SUBSTITUTE(I236," ",""),",",""),";","")),"Correct","Wrong"))</f>
        <v/>
      </c>
      <c r="K236" s="29"/>
      <c r="L236" s="29"/>
      <c r="M236" s="27" t="str">
        <f aca="false">IF(E236="","",IFERROR(INDEX(Lists!$B$5:$B$12,MATCH(E236,Lists!$A$5:$A$12,0)),""))</f>
        <v/>
      </c>
      <c r="N236" s="33" t="str">
        <f aca="false">IF(OR(L236="",M236=""),"",IF(L236&gt;M236,"Slow",IF(AND(J236="Wrong",L236&lt;0.5*M236),"Rushed?","OK")))</f>
        <v/>
      </c>
      <c r="O236" s="30"/>
      <c r="P236" s="30"/>
      <c r="Q236" s="34" t="str">
        <f aca="false">IF(OR(B236="",J236=""),"",IF(OR(J236="Wrong",K236="50-50",K236="Guess"),B236+Lists!$Y$5,""))</f>
        <v/>
      </c>
      <c r="R236" s="29"/>
      <c r="S236" s="34" t="str">
        <f aca="false">IF(Q236="","",B236+Lists!$Y$6)</f>
        <v/>
      </c>
      <c r="T236" s="29"/>
      <c r="U236" s="33" t="str">
        <f aca="true">IF(J236="","",IF(Q236="","—",IF(T236="Correct","Mastered",IF(OR(R236="Wrong",T236="Wrong"),"Keep reviewing",IF(AND(R236="",TODAY()&gt;=Q236),"Retry 1 DUE",IF(AND(R236="Correct",T236="",TODAY()&gt;=S236),"Retry 2 DUE",IF(R236="","Retry 1 scheduled","Retry 2 scheduled")))))))</f>
        <v/>
      </c>
    </row>
    <row r="237" customFormat="false" ht="15" hidden="false" customHeight="false" outlineLevel="0" collapsed="false">
      <c r="A237" s="27" t="str">
        <f aca="false">IF(COUNTA(B237:I237)=0,"",ROW()-4)</f>
        <v/>
      </c>
      <c r="B237" s="28"/>
      <c r="C237" s="29"/>
      <c r="D237" s="30"/>
      <c r="E237" s="29"/>
      <c r="F237" s="30"/>
      <c r="G237" s="31"/>
      <c r="H237" s="32"/>
      <c r="I237" s="32"/>
      <c r="J237" s="33" t="str">
        <f aca="false">IF(OR(H237="",I237=""),"",IF(UPPER(SUBSTITUTE(SUBSTITUTE(SUBSTITUTE(H237," ",""),",",""),";",""))=UPPER(SUBSTITUTE(SUBSTITUTE(SUBSTITUTE(I237," ",""),",",""),";","")),"Correct","Wrong"))</f>
        <v/>
      </c>
      <c r="K237" s="29"/>
      <c r="L237" s="29"/>
      <c r="M237" s="27" t="str">
        <f aca="false">IF(E237="","",IFERROR(INDEX(Lists!$B$5:$B$12,MATCH(E237,Lists!$A$5:$A$12,0)),""))</f>
        <v/>
      </c>
      <c r="N237" s="33" t="str">
        <f aca="false">IF(OR(L237="",M237=""),"",IF(L237&gt;M237,"Slow",IF(AND(J237="Wrong",L237&lt;0.5*M237),"Rushed?","OK")))</f>
        <v/>
      </c>
      <c r="O237" s="30"/>
      <c r="P237" s="30"/>
      <c r="Q237" s="34" t="str">
        <f aca="false">IF(OR(B237="",J237=""),"",IF(OR(J237="Wrong",K237="50-50",K237="Guess"),B237+Lists!$Y$5,""))</f>
        <v/>
      </c>
      <c r="R237" s="29"/>
      <c r="S237" s="34" t="str">
        <f aca="false">IF(Q237="","",B237+Lists!$Y$6)</f>
        <v/>
      </c>
      <c r="T237" s="29"/>
      <c r="U237" s="33" t="str">
        <f aca="true">IF(J237="","",IF(Q237="","—",IF(T237="Correct","Mastered",IF(OR(R237="Wrong",T237="Wrong"),"Keep reviewing",IF(AND(R237="",TODAY()&gt;=Q237),"Retry 1 DUE",IF(AND(R237="Correct",T237="",TODAY()&gt;=S237),"Retry 2 DUE",IF(R237="","Retry 1 scheduled","Retry 2 scheduled")))))))</f>
        <v/>
      </c>
    </row>
    <row r="238" customFormat="false" ht="15" hidden="false" customHeight="false" outlineLevel="0" collapsed="false">
      <c r="A238" s="27" t="str">
        <f aca="false">IF(COUNTA(B238:I238)=0,"",ROW()-4)</f>
        <v/>
      </c>
      <c r="B238" s="28"/>
      <c r="C238" s="29"/>
      <c r="D238" s="30"/>
      <c r="E238" s="29"/>
      <c r="F238" s="30"/>
      <c r="G238" s="31"/>
      <c r="H238" s="32"/>
      <c r="I238" s="32"/>
      <c r="J238" s="33" t="str">
        <f aca="false">IF(OR(H238="",I238=""),"",IF(UPPER(SUBSTITUTE(SUBSTITUTE(SUBSTITUTE(H238," ",""),",",""),";",""))=UPPER(SUBSTITUTE(SUBSTITUTE(SUBSTITUTE(I238," ",""),",",""),";","")),"Correct","Wrong"))</f>
        <v/>
      </c>
      <c r="K238" s="29"/>
      <c r="L238" s="29"/>
      <c r="M238" s="27" t="str">
        <f aca="false">IF(E238="","",IFERROR(INDEX(Lists!$B$5:$B$12,MATCH(E238,Lists!$A$5:$A$12,0)),""))</f>
        <v/>
      </c>
      <c r="N238" s="33" t="str">
        <f aca="false">IF(OR(L238="",M238=""),"",IF(L238&gt;M238,"Slow",IF(AND(J238="Wrong",L238&lt;0.5*M238),"Rushed?","OK")))</f>
        <v/>
      </c>
      <c r="O238" s="30"/>
      <c r="P238" s="30"/>
      <c r="Q238" s="34" t="str">
        <f aca="false">IF(OR(B238="",J238=""),"",IF(OR(J238="Wrong",K238="50-50",K238="Guess"),B238+Lists!$Y$5,""))</f>
        <v/>
      </c>
      <c r="R238" s="29"/>
      <c r="S238" s="34" t="str">
        <f aca="false">IF(Q238="","",B238+Lists!$Y$6)</f>
        <v/>
      </c>
      <c r="T238" s="29"/>
      <c r="U238" s="33" t="str">
        <f aca="true">IF(J238="","",IF(Q238="","—",IF(T238="Correct","Mastered",IF(OR(R238="Wrong",T238="Wrong"),"Keep reviewing",IF(AND(R238="",TODAY()&gt;=Q238),"Retry 1 DUE",IF(AND(R238="Correct",T238="",TODAY()&gt;=S238),"Retry 2 DUE",IF(R238="","Retry 1 scheduled","Retry 2 scheduled")))))))</f>
        <v/>
      </c>
    </row>
    <row r="239" customFormat="false" ht="15" hidden="false" customHeight="false" outlineLevel="0" collapsed="false">
      <c r="A239" s="27" t="str">
        <f aca="false">IF(COUNTA(B239:I239)=0,"",ROW()-4)</f>
        <v/>
      </c>
      <c r="B239" s="28"/>
      <c r="C239" s="29"/>
      <c r="D239" s="30"/>
      <c r="E239" s="29"/>
      <c r="F239" s="30"/>
      <c r="G239" s="31"/>
      <c r="H239" s="32"/>
      <c r="I239" s="32"/>
      <c r="J239" s="33" t="str">
        <f aca="false">IF(OR(H239="",I239=""),"",IF(UPPER(SUBSTITUTE(SUBSTITUTE(SUBSTITUTE(H239," ",""),",",""),";",""))=UPPER(SUBSTITUTE(SUBSTITUTE(SUBSTITUTE(I239," ",""),",",""),";","")),"Correct","Wrong"))</f>
        <v/>
      </c>
      <c r="K239" s="29"/>
      <c r="L239" s="29"/>
      <c r="M239" s="27" t="str">
        <f aca="false">IF(E239="","",IFERROR(INDEX(Lists!$B$5:$B$12,MATCH(E239,Lists!$A$5:$A$12,0)),""))</f>
        <v/>
      </c>
      <c r="N239" s="33" t="str">
        <f aca="false">IF(OR(L239="",M239=""),"",IF(L239&gt;M239,"Slow",IF(AND(J239="Wrong",L239&lt;0.5*M239),"Rushed?","OK")))</f>
        <v/>
      </c>
      <c r="O239" s="30"/>
      <c r="P239" s="30"/>
      <c r="Q239" s="34" t="str">
        <f aca="false">IF(OR(B239="",J239=""),"",IF(OR(J239="Wrong",K239="50-50",K239="Guess"),B239+Lists!$Y$5,""))</f>
        <v/>
      </c>
      <c r="R239" s="29"/>
      <c r="S239" s="34" t="str">
        <f aca="false">IF(Q239="","",B239+Lists!$Y$6)</f>
        <v/>
      </c>
      <c r="T239" s="29"/>
      <c r="U239" s="33" t="str">
        <f aca="true">IF(J239="","",IF(Q239="","—",IF(T239="Correct","Mastered",IF(OR(R239="Wrong",T239="Wrong"),"Keep reviewing",IF(AND(R239="",TODAY()&gt;=Q239),"Retry 1 DUE",IF(AND(R239="Correct",T239="",TODAY()&gt;=S239),"Retry 2 DUE",IF(R239="","Retry 1 scheduled","Retry 2 scheduled")))))))</f>
        <v/>
      </c>
    </row>
    <row r="240" customFormat="false" ht="15" hidden="false" customHeight="false" outlineLevel="0" collapsed="false">
      <c r="A240" s="27" t="str">
        <f aca="false">IF(COUNTA(B240:I240)=0,"",ROW()-4)</f>
        <v/>
      </c>
      <c r="B240" s="28"/>
      <c r="C240" s="29"/>
      <c r="D240" s="30"/>
      <c r="E240" s="29"/>
      <c r="F240" s="30"/>
      <c r="G240" s="31"/>
      <c r="H240" s="32"/>
      <c r="I240" s="32"/>
      <c r="J240" s="33" t="str">
        <f aca="false">IF(OR(H240="",I240=""),"",IF(UPPER(SUBSTITUTE(SUBSTITUTE(SUBSTITUTE(H240," ",""),",",""),";",""))=UPPER(SUBSTITUTE(SUBSTITUTE(SUBSTITUTE(I240," ",""),",",""),";","")),"Correct","Wrong"))</f>
        <v/>
      </c>
      <c r="K240" s="29"/>
      <c r="L240" s="29"/>
      <c r="M240" s="27" t="str">
        <f aca="false">IF(E240="","",IFERROR(INDEX(Lists!$B$5:$B$12,MATCH(E240,Lists!$A$5:$A$12,0)),""))</f>
        <v/>
      </c>
      <c r="N240" s="33" t="str">
        <f aca="false">IF(OR(L240="",M240=""),"",IF(L240&gt;M240,"Slow",IF(AND(J240="Wrong",L240&lt;0.5*M240),"Rushed?","OK")))</f>
        <v/>
      </c>
      <c r="O240" s="30"/>
      <c r="P240" s="30"/>
      <c r="Q240" s="34" t="str">
        <f aca="false">IF(OR(B240="",J240=""),"",IF(OR(J240="Wrong",K240="50-50",K240="Guess"),B240+Lists!$Y$5,""))</f>
        <v/>
      </c>
      <c r="R240" s="29"/>
      <c r="S240" s="34" t="str">
        <f aca="false">IF(Q240="","",B240+Lists!$Y$6)</f>
        <v/>
      </c>
      <c r="T240" s="29"/>
      <c r="U240" s="33" t="str">
        <f aca="true">IF(J240="","",IF(Q240="","—",IF(T240="Correct","Mastered",IF(OR(R240="Wrong",T240="Wrong"),"Keep reviewing",IF(AND(R240="",TODAY()&gt;=Q240),"Retry 1 DUE",IF(AND(R240="Correct",T240="",TODAY()&gt;=S240),"Retry 2 DUE",IF(R240="","Retry 1 scheduled","Retry 2 scheduled")))))))</f>
        <v/>
      </c>
    </row>
    <row r="241" customFormat="false" ht="15" hidden="false" customHeight="false" outlineLevel="0" collapsed="false">
      <c r="A241" s="27" t="str">
        <f aca="false">IF(COUNTA(B241:I241)=0,"",ROW()-4)</f>
        <v/>
      </c>
      <c r="B241" s="28"/>
      <c r="C241" s="29"/>
      <c r="D241" s="30"/>
      <c r="E241" s="29"/>
      <c r="F241" s="30"/>
      <c r="G241" s="31"/>
      <c r="H241" s="32"/>
      <c r="I241" s="32"/>
      <c r="J241" s="33" t="str">
        <f aca="false">IF(OR(H241="",I241=""),"",IF(UPPER(SUBSTITUTE(SUBSTITUTE(SUBSTITUTE(H241," ",""),",",""),";",""))=UPPER(SUBSTITUTE(SUBSTITUTE(SUBSTITUTE(I241," ",""),",",""),";","")),"Correct","Wrong"))</f>
        <v/>
      </c>
      <c r="K241" s="29"/>
      <c r="L241" s="29"/>
      <c r="M241" s="27" t="str">
        <f aca="false">IF(E241="","",IFERROR(INDEX(Lists!$B$5:$B$12,MATCH(E241,Lists!$A$5:$A$12,0)),""))</f>
        <v/>
      </c>
      <c r="N241" s="33" t="str">
        <f aca="false">IF(OR(L241="",M241=""),"",IF(L241&gt;M241,"Slow",IF(AND(J241="Wrong",L241&lt;0.5*M241),"Rushed?","OK")))</f>
        <v/>
      </c>
      <c r="O241" s="30"/>
      <c r="P241" s="30"/>
      <c r="Q241" s="34" t="str">
        <f aca="false">IF(OR(B241="",J241=""),"",IF(OR(J241="Wrong",K241="50-50",K241="Guess"),B241+Lists!$Y$5,""))</f>
        <v/>
      </c>
      <c r="R241" s="29"/>
      <c r="S241" s="34" t="str">
        <f aca="false">IF(Q241="","",B241+Lists!$Y$6)</f>
        <v/>
      </c>
      <c r="T241" s="29"/>
      <c r="U241" s="33" t="str">
        <f aca="true">IF(J241="","",IF(Q241="","—",IF(T241="Correct","Mastered",IF(OR(R241="Wrong",T241="Wrong"),"Keep reviewing",IF(AND(R241="",TODAY()&gt;=Q241),"Retry 1 DUE",IF(AND(R241="Correct",T241="",TODAY()&gt;=S241),"Retry 2 DUE",IF(R241="","Retry 1 scheduled","Retry 2 scheduled")))))))</f>
        <v/>
      </c>
    </row>
    <row r="242" customFormat="false" ht="15" hidden="false" customHeight="false" outlineLevel="0" collapsed="false">
      <c r="A242" s="27" t="str">
        <f aca="false">IF(COUNTA(B242:I242)=0,"",ROW()-4)</f>
        <v/>
      </c>
      <c r="B242" s="28"/>
      <c r="C242" s="29"/>
      <c r="D242" s="30"/>
      <c r="E242" s="29"/>
      <c r="F242" s="30"/>
      <c r="G242" s="31"/>
      <c r="H242" s="32"/>
      <c r="I242" s="32"/>
      <c r="J242" s="33" t="str">
        <f aca="false">IF(OR(H242="",I242=""),"",IF(UPPER(SUBSTITUTE(SUBSTITUTE(SUBSTITUTE(H242," ",""),",",""),";",""))=UPPER(SUBSTITUTE(SUBSTITUTE(SUBSTITUTE(I242," ",""),",",""),";","")),"Correct","Wrong"))</f>
        <v/>
      </c>
      <c r="K242" s="29"/>
      <c r="L242" s="29"/>
      <c r="M242" s="27" t="str">
        <f aca="false">IF(E242="","",IFERROR(INDEX(Lists!$B$5:$B$12,MATCH(E242,Lists!$A$5:$A$12,0)),""))</f>
        <v/>
      </c>
      <c r="N242" s="33" t="str">
        <f aca="false">IF(OR(L242="",M242=""),"",IF(L242&gt;M242,"Slow",IF(AND(J242="Wrong",L242&lt;0.5*M242),"Rushed?","OK")))</f>
        <v/>
      </c>
      <c r="O242" s="30"/>
      <c r="P242" s="30"/>
      <c r="Q242" s="34" t="str">
        <f aca="false">IF(OR(B242="",J242=""),"",IF(OR(J242="Wrong",K242="50-50",K242="Guess"),B242+Lists!$Y$5,""))</f>
        <v/>
      </c>
      <c r="R242" s="29"/>
      <c r="S242" s="34" t="str">
        <f aca="false">IF(Q242="","",B242+Lists!$Y$6)</f>
        <v/>
      </c>
      <c r="T242" s="29"/>
      <c r="U242" s="33" t="str">
        <f aca="true">IF(J242="","",IF(Q242="","—",IF(T242="Correct","Mastered",IF(OR(R242="Wrong",T242="Wrong"),"Keep reviewing",IF(AND(R242="",TODAY()&gt;=Q242),"Retry 1 DUE",IF(AND(R242="Correct",T242="",TODAY()&gt;=S242),"Retry 2 DUE",IF(R242="","Retry 1 scheduled","Retry 2 scheduled")))))))</f>
        <v/>
      </c>
    </row>
    <row r="243" customFormat="false" ht="15" hidden="false" customHeight="false" outlineLevel="0" collapsed="false">
      <c r="A243" s="27" t="str">
        <f aca="false">IF(COUNTA(B243:I243)=0,"",ROW()-4)</f>
        <v/>
      </c>
      <c r="B243" s="28"/>
      <c r="C243" s="29"/>
      <c r="D243" s="30"/>
      <c r="E243" s="29"/>
      <c r="F243" s="30"/>
      <c r="G243" s="31"/>
      <c r="H243" s="32"/>
      <c r="I243" s="32"/>
      <c r="J243" s="33" t="str">
        <f aca="false">IF(OR(H243="",I243=""),"",IF(UPPER(SUBSTITUTE(SUBSTITUTE(SUBSTITUTE(H243," ",""),",",""),";",""))=UPPER(SUBSTITUTE(SUBSTITUTE(SUBSTITUTE(I243," ",""),",",""),";","")),"Correct","Wrong"))</f>
        <v/>
      </c>
      <c r="K243" s="29"/>
      <c r="L243" s="29"/>
      <c r="M243" s="27" t="str">
        <f aca="false">IF(E243="","",IFERROR(INDEX(Lists!$B$5:$B$12,MATCH(E243,Lists!$A$5:$A$12,0)),""))</f>
        <v/>
      </c>
      <c r="N243" s="33" t="str">
        <f aca="false">IF(OR(L243="",M243=""),"",IF(L243&gt;M243,"Slow",IF(AND(J243="Wrong",L243&lt;0.5*M243),"Rushed?","OK")))</f>
        <v/>
      </c>
      <c r="O243" s="30"/>
      <c r="P243" s="30"/>
      <c r="Q243" s="34" t="str">
        <f aca="false">IF(OR(B243="",J243=""),"",IF(OR(J243="Wrong",K243="50-50",K243="Guess"),B243+Lists!$Y$5,""))</f>
        <v/>
      </c>
      <c r="R243" s="29"/>
      <c r="S243" s="34" t="str">
        <f aca="false">IF(Q243="","",B243+Lists!$Y$6)</f>
        <v/>
      </c>
      <c r="T243" s="29"/>
      <c r="U243" s="33" t="str">
        <f aca="true">IF(J243="","",IF(Q243="","—",IF(T243="Correct","Mastered",IF(OR(R243="Wrong",T243="Wrong"),"Keep reviewing",IF(AND(R243="",TODAY()&gt;=Q243),"Retry 1 DUE",IF(AND(R243="Correct",T243="",TODAY()&gt;=S243),"Retry 2 DUE",IF(R243="","Retry 1 scheduled","Retry 2 scheduled")))))))</f>
        <v/>
      </c>
    </row>
    <row r="244" customFormat="false" ht="15" hidden="false" customHeight="false" outlineLevel="0" collapsed="false">
      <c r="A244" s="27" t="str">
        <f aca="false">IF(COUNTA(B244:I244)=0,"",ROW()-4)</f>
        <v/>
      </c>
      <c r="B244" s="28"/>
      <c r="C244" s="29"/>
      <c r="D244" s="30"/>
      <c r="E244" s="29"/>
      <c r="F244" s="30"/>
      <c r="G244" s="31"/>
      <c r="H244" s="32"/>
      <c r="I244" s="32"/>
      <c r="J244" s="33" t="str">
        <f aca="false">IF(OR(H244="",I244=""),"",IF(UPPER(SUBSTITUTE(SUBSTITUTE(SUBSTITUTE(H244," ",""),",",""),";",""))=UPPER(SUBSTITUTE(SUBSTITUTE(SUBSTITUTE(I244," ",""),",",""),";","")),"Correct","Wrong"))</f>
        <v/>
      </c>
      <c r="K244" s="29"/>
      <c r="L244" s="29"/>
      <c r="M244" s="27" t="str">
        <f aca="false">IF(E244="","",IFERROR(INDEX(Lists!$B$5:$B$12,MATCH(E244,Lists!$A$5:$A$12,0)),""))</f>
        <v/>
      </c>
      <c r="N244" s="33" t="str">
        <f aca="false">IF(OR(L244="",M244=""),"",IF(L244&gt;M244,"Slow",IF(AND(J244="Wrong",L244&lt;0.5*M244),"Rushed?","OK")))</f>
        <v/>
      </c>
      <c r="O244" s="30"/>
      <c r="P244" s="30"/>
      <c r="Q244" s="34" t="str">
        <f aca="false">IF(OR(B244="",J244=""),"",IF(OR(J244="Wrong",K244="50-50",K244="Guess"),B244+Lists!$Y$5,""))</f>
        <v/>
      </c>
      <c r="R244" s="29"/>
      <c r="S244" s="34" t="str">
        <f aca="false">IF(Q244="","",B244+Lists!$Y$6)</f>
        <v/>
      </c>
      <c r="T244" s="29"/>
      <c r="U244" s="33" t="str">
        <f aca="true">IF(J244="","",IF(Q244="","—",IF(T244="Correct","Mastered",IF(OR(R244="Wrong",T244="Wrong"),"Keep reviewing",IF(AND(R244="",TODAY()&gt;=Q244),"Retry 1 DUE",IF(AND(R244="Correct",T244="",TODAY()&gt;=S244),"Retry 2 DUE",IF(R244="","Retry 1 scheduled","Retry 2 scheduled")))))))</f>
        <v/>
      </c>
    </row>
    <row r="245" customFormat="false" ht="15" hidden="false" customHeight="false" outlineLevel="0" collapsed="false">
      <c r="A245" s="27" t="str">
        <f aca="false">IF(COUNTA(B245:I245)=0,"",ROW()-4)</f>
        <v/>
      </c>
      <c r="B245" s="28"/>
      <c r="C245" s="29"/>
      <c r="D245" s="30"/>
      <c r="E245" s="29"/>
      <c r="F245" s="30"/>
      <c r="G245" s="31"/>
      <c r="H245" s="32"/>
      <c r="I245" s="32"/>
      <c r="J245" s="33" t="str">
        <f aca="false">IF(OR(H245="",I245=""),"",IF(UPPER(SUBSTITUTE(SUBSTITUTE(SUBSTITUTE(H245," ",""),",",""),";",""))=UPPER(SUBSTITUTE(SUBSTITUTE(SUBSTITUTE(I245," ",""),",",""),";","")),"Correct","Wrong"))</f>
        <v/>
      </c>
      <c r="K245" s="29"/>
      <c r="L245" s="29"/>
      <c r="M245" s="27" t="str">
        <f aca="false">IF(E245="","",IFERROR(INDEX(Lists!$B$5:$B$12,MATCH(E245,Lists!$A$5:$A$12,0)),""))</f>
        <v/>
      </c>
      <c r="N245" s="33" t="str">
        <f aca="false">IF(OR(L245="",M245=""),"",IF(L245&gt;M245,"Slow",IF(AND(J245="Wrong",L245&lt;0.5*M245),"Rushed?","OK")))</f>
        <v/>
      </c>
      <c r="O245" s="30"/>
      <c r="P245" s="30"/>
      <c r="Q245" s="34" t="str">
        <f aca="false">IF(OR(B245="",J245=""),"",IF(OR(J245="Wrong",K245="50-50",K245="Guess"),B245+Lists!$Y$5,""))</f>
        <v/>
      </c>
      <c r="R245" s="29"/>
      <c r="S245" s="34" t="str">
        <f aca="false">IF(Q245="","",B245+Lists!$Y$6)</f>
        <v/>
      </c>
      <c r="T245" s="29"/>
      <c r="U245" s="33" t="str">
        <f aca="true">IF(J245="","",IF(Q245="","—",IF(T245="Correct","Mastered",IF(OR(R245="Wrong",T245="Wrong"),"Keep reviewing",IF(AND(R245="",TODAY()&gt;=Q245),"Retry 1 DUE",IF(AND(R245="Correct",T245="",TODAY()&gt;=S245),"Retry 2 DUE",IF(R245="","Retry 1 scheduled","Retry 2 scheduled")))))))</f>
        <v/>
      </c>
    </row>
    <row r="246" customFormat="false" ht="15" hidden="false" customHeight="false" outlineLevel="0" collapsed="false">
      <c r="A246" s="27" t="str">
        <f aca="false">IF(COUNTA(B246:I246)=0,"",ROW()-4)</f>
        <v/>
      </c>
      <c r="B246" s="28"/>
      <c r="C246" s="29"/>
      <c r="D246" s="30"/>
      <c r="E246" s="29"/>
      <c r="F246" s="30"/>
      <c r="G246" s="31"/>
      <c r="H246" s="32"/>
      <c r="I246" s="32"/>
      <c r="J246" s="33" t="str">
        <f aca="false">IF(OR(H246="",I246=""),"",IF(UPPER(SUBSTITUTE(SUBSTITUTE(SUBSTITUTE(H246," ",""),",",""),";",""))=UPPER(SUBSTITUTE(SUBSTITUTE(SUBSTITUTE(I246," ",""),",",""),";","")),"Correct","Wrong"))</f>
        <v/>
      </c>
      <c r="K246" s="29"/>
      <c r="L246" s="29"/>
      <c r="M246" s="27" t="str">
        <f aca="false">IF(E246="","",IFERROR(INDEX(Lists!$B$5:$B$12,MATCH(E246,Lists!$A$5:$A$12,0)),""))</f>
        <v/>
      </c>
      <c r="N246" s="33" t="str">
        <f aca="false">IF(OR(L246="",M246=""),"",IF(L246&gt;M246,"Slow",IF(AND(J246="Wrong",L246&lt;0.5*M246),"Rushed?","OK")))</f>
        <v/>
      </c>
      <c r="O246" s="30"/>
      <c r="P246" s="30"/>
      <c r="Q246" s="34" t="str">
        <f aca="false">IF(OR(B246="",J246=""),"",IF(OR(J246="Wrong",K246="50-50",K246="Guess"),B246+Lists!$Y$5,""))</f>
        <v/>
      </c>
      <c r="R246" s="29"/>
      <c r="S246" s="34" t="str">
        <f aca="false">IF(Q246="","",B246+Lists!$Y$6)</f>
        <v/>
      </c>
      <c r="T246" s="29"/>
      <c r="U246" s="33" t="str">
        <f aca="true">IF(J246="","",IF(Q246="","—",IF(T246="Correct","Mastered",IF(OR(R246="Wrong",T246="Wrong"),"Keep reviewing",IF(AND(R246="",TODAY()&gt;=Q246),"Retry 1 DUE",IF(AND(R246="Correct",T246="",TODAY()&gt;=S246),"Retry 2 DUE",IF(R246="","Retry 1 scheduled","Retry 2 scheduled")))))))</f>
        <v/>
      </c>
    </row>
    <row r="247" customFormat="false" ht="15" hidden="false" customHeight="false" outlineLevel="0" collapsed="false">
      <c r="A247" s="27" t="str">
        <f aca="false">IF(COUNTA(B247:I247)=0,"",ROW()-4)</f>
        <v/>
      </c>
      <c r="B247" s="28"/>
      <c r="C247" s="29"/>
      <c r="D247" s="30"/>
      <c r="E247" s="29"/>
      <c r="F247" s="30"/>
      <c r="G247" s="31"/>
      <c r="H247" s="32"/>
      <c r="I247" s="32"/>
      <c r="J247" s="33" t="str">
        <f aca="false">IF(OR(H247="",I247=""),"",IF(UPPER(SUBSTITUTE(SUBSTITUTE(SUBSTITUTE(H247," ",""),",",""),";",""))=UPPER(SUBSTITUTE(SUBSTITUTE(SUBSTITUTE(I247," ",""),",",""),";","")),"Correct","Wrong"))</f>
        <v/>
      </c>
      <c r="K247" s="29"/>
      <c r="L247" s="29"/>
      <c r="M247" s="27" t="str">
        <f aca="false">IF(E247="","",IFERROR(INDEX(Lists!$B$5:$B$12,MATCH(E247,Lists!$A$5:$A$12,0)),""))</f>
        <v/>
      </c>
      <c r="N247" s="33" t="str">
        <f aca="false">IF(OR(L247="",M247=""),"",IF(L247&gt;M247,"Slow",IF(AND(J247="Wrong",L247&lt;0.5*M247),"Rushed?","OK")))</f>
        <v/>
      </c>
      <c r="O247" s="30"/>
      <c r="P247" s="30"/>
      <c r="Q247" s="34" t="str">
        <f aca="false">IF(OR(B247="",J247=""),"",IF(OR(J247="Wrong",K247="50-50",K247="Guess"),B247+Lists!$Y$5,""))</f>
        <v/>
      </c>
      <c r="R247" s="29"/>
      <c r="S247" s="34" t="str">
        <f aca="false">IF(Q247="","",B247+Lists!$Y$6)</f>
        <v/>
      </c>
      <c r="T247" s="29"/>
      <c r="U247" s="33" t="str">
        <f aca="true">IF(J247="","",IF(Q247="","—",IF(T247="Correct","Mastered",IF(OR(R247="Wrong",T247="Wrong"),"Keep reviewing",IF(AND(R247="",TODAY()&gt;=Q247),"Retry 1 DUE",IF(AND(R247="Correct",T247="",TODAY()&gt;=S247),"Retry 2 DUE",IF(R247="","Retry 1 scheduled","Retry 2 scheduled")))))))</f>
        <v/>
      </c>
    </row>
    <row r="248" customFormat="false" ht="15" hidden="false" customHeight="false" outlineLevel="0" collapsed="false">
      <c r="A248" s="27" t="str">
        <f aca="false">IF(COUNTA(B248:I248)=0,"",ROW()-4)</f>
        <v/>
      </c>
      <c r="B248" s="28"/>
      <c r="C248" s="29"/>
      <c r="D248" s="30"/>
      <c r="E248" s="29"/>
      <c r="F248" s="30"/>
      <c r="G248" s="31"/>
      <c r="H248" s="32"/>
      <c r="I248" s="32"/>
      <c r="J248" s="33" t="str">
        <f aca="false">IF(OR(H248="",I248=""),"",IF(UPPER(SUBSTITUTE(SUBSTITUTE(SUBSTITUTE(H248," ",""),",",""),";",""))=UPPER(SUBSTITUTE(SUBSTITUTE(SUBSTITUTE(I248," ",""),",",""),";","")),"Correct","Wrong"))</f>
        <v/>
      </c>
      <c r="K248" s="29"/>
      <c r="L248" s="29"/>
      <c r="M248" s="27" t="str">
        <f aca="false">IF(E248="","",IFERROR(INDEX(Lists!$B$5:$B$12,MATCH(E248,Lists!$A$5:$A$12,0)),""))</f>
        <v/>
      </c>
      <c r="N248" s="33" t="str">
        <f aca="false">IF(OR(L248="",M248=""),"",IF(L248&gt;M248,"Slow",IF(AND(J248="Wrong",L248&lt;0.5*M248),"Rushed?","OK")))</f>
        <v/>
      </c>
      <c r="O248" s="30"/>
      <c r="P248" s="30"/>
      <c r="Q248" s="34" t="str">
        <f aca="false">IF(OR(B248="",J248=""),"",IF(OR(J248="Wrong",K248="50-50",K248="Guess"),B248+Lists!$Y$5,""))</f>
        <v/>
      </c>
      <c r="R248" s="29"/>
      <c r="S248" s="34" t="str">
        <f aca="false">IF(Q248="","",B248+Lists!$Y$6)</f>
        <v/>
      </c>
      <c r="T248" s="29"/>
      <c r="U248" s="33" t="str">
        <f aca="true">IF(J248="","",IF(Q248="","—",IF(T248="Correct","Mastered",IF(OR(R248="Wrong",T248="Wrong"),"Keep reviewing",IF(AND(R248="",TODAY()&gt;=Q248),"Retry 1 DUE",IF(AND(R248="Correct",T248="",TODAY()&gt;=S248),"Retry 2 DUE",IF(R248="","Retry 1 scheduled","Retry 2 scheduled")))))))</f>
        <v/>
      </c>
    </row>
    <row r="249" customFormat="false" ht="15" hidden="false" customHeight="false" outlineLevel="0" collapsed="false">
      <c r="A249" s="27" t="str">
        <f aca="false">IF(COUNTA(B249:I249)=0,"",ROW()-4)</f>
        <v/>
      </c>
      <c r="B249" s="28"/>
      <c r="C249" s="29"/>
      <c r="D249" s="30"/>
      <c r="E249" s="29"/>
      <c r="F249" s="30"/>
      <c r="G249" s="31"/>
      <c r="H249" s="32"/>
      <c r="I249" s="32"/>
      <c r="J249" s="33" t="str">
        <f aca="false">IF(OR(H249="",I249=""),"",IF(UPPER(SUBSTITUTE(SUBSTITUTE(SUBSTITUTE(H249," ",""),",",""),";",""))=UPPER(SUBSTITUTE(SUBSTITUTE(SUBSTITUTE(I249," ",""),",",""),";","")),"Correct","Wrong"))</f>
        <v/>
      </c>
      <c r="K249" s="29"/>
      <c r="L249" s="29"/>
      <c r="M249" s="27" t="str">
        <f aca="false">IF(E249="","",IFERROR(INDEX(Lists!$B$5:$B$12,MATCH(E249,Lists!$A$5:$A$12,0)),""))</f>
        <v/>
      </c>
      <c r="N249" s="33" t="str">
        <f aca="false">IF(OR(L249="",M249=""),"",IF(L249&gt;M249,"Slow",IF(AND(J249="Wrong",L249&lt;0.5*M249),"Rushed?","OK")))</f>
        <v/>
      </c>
      <c r="O249" s="30"/>
      <c r="P249" s="30"/>
      <c r="Q249" s="34" t="str">
        <f aca="false">IF(OR(B249="",J249=""),"",IF(OR(J249="Wrong",K249="50-50",K249="Guess"),B249+Lists!$Y$5,""))</f>
        <v/>
      </c>
      <c r="R249" s="29"/>
      <c r="S249" s="34" t="str">
        <f aca="false">IF(Q249="","",B249+Lists!$Y$6)</f>
        <v/>
      </c>
      <c r="T249" s="29"/>
      <c r="U249" s="33" t="str">
        <f aca="true">IF(J249="","",IF(Q249="","—",IF(T249="Correct","Mastered",IF(OR(R249="Wrong",T249="Wrong"),"Keep reviewing",IF(AND(R249="",TODAY()&gt;=Q249),"Retry 1 DUE",IF(AND(R249="Correct",T249="",TODAY()&gt;=S249),"Retry 2 DUE",IF(R249="","Retry 1 scheduled","Retry 2 scheduled")))))))</f>
        <v/>
      </c>
    </row>
    <row r="250" customFormat="false" ht="15" hidden="false" customHeight="false" outlineLevel="0" collapsed="false">
      <c r="A250" s="27" t="str">
        <f aca="false">IF(COUNTA(B250:I250)=0,"",ROW()-4)</f>
        <v/>
      </c>
      <c r="B250" s="28"/>
      <c r="C250" s="29"/>
      <c r="D250" s="30"/>
      <c r="E250" s="29"/>
      <c r="F250" s="30"/>
      <c r="G250" s="31"/>
      <c r="H250" s="32"/>
      <c r="I250" s="32"/>
      <c r="J250" s="33" t="str">
        <f aca="false">IF(OR(H250="",I250=""),"",IF(UPPER(SUBSTITUTE(SUBSTITUTE(SUBSTITUTE(H250," ",""),",",""),";",""))=UPPER(SUBSTITUTE(SUBSTITUTE(SUBSTITUTE(I250," ",""),",",""),";","")),"Correct","Wrong"))</f>
        <v/>
      </c>
      <c r="K250" s="29"/>
      <c r="L250" s="29"/>
      <c r="M250" s="27" t="str">
        <f aca="false">IF(E250="","",IFERROR(INDEX(Lists!$B$5:$B$12,MATCH(E250,Lists!$A$5:$A$12,0)),""))</f>
        <v/>
      </c>
      <c r="N250" s="33" t="str">
        <f aca="false">IF(OR(L250="",M250=""),"",IF(L250&gt;M250,"Slow",IF(AND(J250="Wrong",L250&lt;0.5*M250),"Rushed?","OK")))</f>
        <v/>
      </c>
      <c r="O250" s="30"/>
      <c r="P250" s="30"/>
      <c r="Q250" s="34" t="str">
        <f aca="false">IF(OR(B250="",J250=""),"",IF(OR(J250="Wrong",K250="50-50",K250="Guess"),B250+Lists!$Y$5,""))</f>
        <v/>
      </c>
      <c r="R250" s="29"/>
      <c r="S250" s="34" t="str">
        <f aca="false">IF(Q250="","",B250+Lists!$Y$6)</f>
        <v/>
      </c>
      <c r="T250" s="29"/>
      <c r="U250" s="33" t="str">
        <f aca="true">IF(J250="","",IF(Q250="","—",IF(T250="Correct","Mastered",IF(OR(R250="Wrong",T250="Wrong"),"Keep reviewing",IF(AND(R250="",TODAY()&gt;=Q250),"Retry 1 DUE",IF(AND(R250="Correct",T250="",TODAY()&gt;=S250),"Retry 2 DUE",IF(R250="","Retry 1 scheduled","Retry 2 scheduled")))))))</f>
        <v/>
      </c>
    </row>
    <row r="251" customFormat="false" ht="15" hidden="false" customHeight="false" outlineLevel="0" collapsed="false">
      <c r="A251" s="27" t="str">
        <f aca="false">IF(COUNTA(B251:I251)=0,"",ROW()-4)</f>
        <v/>
      </c>
      <c r="B251" s="28"/>
      <c r="C251" s="29"/>
      <c r="D251" s="30"/>
      <c r="E251" s="29"/>
      <c r="F251" s="30"/>
      <c r="G251" s="31"/>
      <c r="H251" s="32"/>
      <c r="I251" s="32"/>
      <c r="J251" s="33" t="str">
        <f aca="false">IF(OR(H251="",I251=""),"",IF(UPPER(SUBSTITUTE(SUBSTITUTE(SUBSTITUTE(H251," ",""),",",""),";",""))=UPPER(SUBSTITUTE(SUBSTITUTE(SUBSTITUTE(I251," ",""),",",""),";","")),"Correct","Wrong"))</f>
        <v/>
      </c>
      <c r="K251" s="29"/>
      <c r="L251" s="29"/>
      <c r="M251" s="27" t="str">
        <f aca="false">IF(E251="","",IFERROR(INDEX(Lists!$B$5:$B$12,MATCH(E251,Lists!$A$5:$A$12,0)),""))</f>
        <v/>
      </c>
      <c r="N251" s="33" t="str">
        <f aca="false">IF(OR(L251="",M251=""),"",IF(L251&gt;M251,"Slow",IF(AND(J251="Wrong",L251&lt;0.5*M251),"Rushed?","OK")))</f>
        <v/>
      </c>
      <c r="O251" s="30"/>
      <c r="P251" s="30"/>
      <c r="Q251" s="34" t="str">
        <f aca="false">IF(OR(B251="",J251=""),"",IF(OR(J251="Wrong",K251="50-50",K251="Guess"),B251+Lists!$Y$5,""))</f>
        <v/>
      </c>
      <c r="R251" s="29"/>
      <c r="S251" s="34" t="str">
        <f aca="false">IF(Q251="","",B251+Lists!$Y$6)</f>
        <v/>
      </c>
      <c r="T251" s="29"/>
      <c r="U251" s="33" t="str">
        <f aca="true">IF(J251="","",IF(Q251="","—",IF(T251="Correct","Mastered",IF(OR(R251="Wrong",T251="Wrong"),"Keep reviewing",IF(AND(R251="",TODAY()&gt;=Q251),"Retry 1 DUE",IF(AND(R251="Correct",T251="",TODAY()&gt;=S251),"Retry 2 DUE",IF(R251="","Retry 1 scheduled","Retry 2 scheduled")))))))</f>
        <v/>
      </c>
    </row>
    <row r="252" customFormat="false" ht="15" hidden="false" customHeight="false" outlineLevel="0" collapsed="false">
      <c r="A252" s="27" t="str">
        <f aca="false">IF(COUNTA(B252:I252)=0,"",ROW()-4)</f>
        <v/>
      </c>
      <c r="B252" s="28"/>
      <c r="C252" s="29"/>
      <c r="D252" s="30"/>
      <c r="E252" s="29"/>
      <c r="F252" s="30"/>
      <c r="G252" s="31"/>
      <c r="H252" s="32"/>
      <c r="I252" s="32"/>
      <c r="J252" s="33" t="str">
        <f aca="false">IF(OR(H252="",I252=""),"",IF(UPPER(SUBSTITUTE(SUBSTITUTE(SUBSTITUTE(H252," ",""),",",""),";",""))=UPPER(SUBSTITUTE(SUBSTITUTE(SUBSTITUTE(I252," ",""),",",""),";","")),"Correct","Wrong"))</f>
        <v/>
      </c>
      <c r="K252" s="29"/>
      <c r="L252" s="29"/>
      <c r="M252" s="27" t="str">
        <f aca="false">IF(E252="","",IFERROR(INDEX(Lists!$B$5:$B$12,MATCH(E252,Lists!$A$5:$A$12,0)),""))</f>
        <v/>
      </c>
      <c r="N252" s="33" t="str">
        <f aca="false">IF(OR(L252="",M252=""),"",IF(L252&gt;M252,"Slow",IF(AND(J252="Wrong",L252&lt;0.5*M252),"Rushed?","OK")))</f>
        <v/>
      </c>
      <c r="O252" s="30"/>
      <c r="P252" s="30"/>
      <c r="Q252" s="34" t="str">
        <f aca="false">IF(OR(B252="",J252=""),"",IF(OR(J252="Wrong",K252="50-50",K252="Guess"),B252+Lists!$Y$5,""))</f>
        <v/>
      </c>
      <c r="R252" s="29"/>
      <c r="S252" s="34" t="str">
        <f aca="false">IF(Q252="","",B252+Lists!$Y$6)</f>
        <v/>
      </c>
      <c r="T252" s="29"/>
      <c r="U252" s="33" t="str">
        <f aca="true">IF(J252="","",IF(Q252="","—",IF(T252="Correct","Mastered",IF(OR(R252="Wrong",T252="Wrong"),"Keep reviewing",IF(AND(R252="",TODAY()&gt;=Q252),"Retry 1 DUE",IF(AND(R252="Correct",T252="",TODAY()&gt;=S252),"Retry 2 DUE",IF(R252="","Retry 1 scheduled","Retry 2 scheduled")))))))</f>
        <v/>
      </c>
    </row>
    <row r="253" customFormat="false" ht="15" hidden="false" customHeight="false" outlineLevel="0" collapsed="false">
      <c r="A253" s="27" t="str">
        <f aca="false">IF(COUNTA(B253:I253)=0,"",ROW()-4)</f>
        <v/>
      </c>
      <c r="B253" s="28"/>
      <c r="C253" s="29"/>
      <c r="D253" s="30"/>
      <c r="E253" s="29"/>
      <c r="F253" s="30"/>
      <c r="G253" s="31"/>
      <c r="H253" s="32"/>
      <c r="I253" s="32"/>
      <c r="J253" s="33" t="str">
        <f aca="false">IF(OR(H253="",I253=""),"",IF(UPPER(SUBSTITUTE(SUBSTITUTE(SUBSTITUTE(H253," ",""),",",""),";",""))=UPPER(SUBSTITUTE(SUBSTITUTE(SUBSTITUTE(I253," ",""),",",""),";","")),"Correct","Wrong"))</f>
        <v/>
      </c>
      <c r="K253" s="29"/>
      <c r="L253" s="29"/>
      <c r="M253" s="27" t="str">
        <f aca="false">IF(E253="","",IFERROR(INDEX(Lists!$B$5:$B$12,MATCH(E253,Lists!$A$5:$A$12,0)),""))</f>
        <v/>
      </c>
      <c r="N253" s="33" t="str">
        <f aca="false">IF(OR(L253="",M253=""),"",IF(L253&gt;M253,"Slow",IF(AND(J253="Wrong",L253&lt;0.5*M253),"Rushed?","OK")))</f>
        <v/>
      </c>
      <c r="O253" s="30"/>
      <c r="P253" s="30"/>
      <c r="Q253" s="34" t="str">
        <f aca="false">IF(OR(B253="",J253=""),"",IF(OR(J253="Wrong",K253="50-50",K253="Guess"),B253+Lists!$Y$5,""))</f>
        <v/>
      </c>
      <c r="R253" s="29"/>
      <c r="S253" s="34" t="str">
        <f aca="false">IF(Q253="","",B253+Lists!$Y$6)</f>
        <v/>
      </c>
      <c r="T253" s="29"/>
      <c r="U253" s="33" t="str">
        <f aca="true">IF(J253="","",IF(Q253="","—",IF(T253="Correct","Mastered",IF(OR(R253="Wrong",T253="Wrong"),"Keep reviewing",IF(AND(R253="",TODAY()&gt;=Q253),"Retry 1 DUE",IF(AND(R253="Correct",T253="",TODAY()&gt;=S253),"Retry 2 DUE",IF(R253="","Retry 1 scheduled","Retry 2 scheduled")))))))</f>
        <v/>
      </c>
    </row>
    <row r="254" customFormat="false" ht="15" hidden="false" customHeight="false" outlineLevel="0" collapsed="false">
      <c r="A254" s="27" t="str">
        <f aca="false">IF(COUNTA(B254:I254)=0,"",ROW()-4)</f>
        <v/>
      </c>
      <c r="B254" s="28"/>
      <c r="C254" s="29"/>
      <c r="D254" s="30"/>
      <c r="E254" s="29"/>
      <c r="F254" s="30"/>
      <c r="G254" s="31"/>
      <c r="H254" s="32"/>
      <c r="I254" s="32"/>
      <c r="J254" s="33" t="str">
        <f aca="false">IF(OR(H254="",I254=""),"",IF(UPPER(SUBSTITUTE(SUBSTITUTE(SUBSTITUTE(H254," ",""),",",""),";",""))=UPPER(SUBSTITUTE(SUBSTITUTE(SUBSTITUTE(I254," ",""),",",""),";","")),"Correct","Wrong"))</f>
        <v/>
      </c>
      <c r="K254" s="29"/>
      <c r="L254" s="29"/>
      <c r="M254" s="27" t="str">
        <f aca="false">IF(E254="","",IFERROR(INDEX(Lists!$B$5:$B$12,MATCH(E254,Lists!$A$5:$A$12,0)),""))</f>
        <v/>
      </c>
      <c r="N254" s="33" t="str">
        <f aca="false">IF(OR(L254="",M254=""),"",IF(L254&gt;M254,"Slow",IF(AND(J254="Wrong",L254&lt;0.5*M254),"Rushed?","OK")))</f>
        <v/>
      </c>
      <c r="O254" s="30"/>
      <c r="P254" s="30"/>
      <c r="Q254" s="34" t="str">
        <f aca="false">IF(OR(B254="",J254=""),"",IF(OR(J254="Wrong",K254="50-50",K254="Guess"),B254+Lists!$Y$5,""))</f>
        <v/>
      </c>
      <c r="R254" s="29"/>
      <c r="S254" s="34" t="str">
        <f aca="false">IF(Q254="","",B254+Lists!$Y$6)</f>
        <v/>
      </c>
      <c r="T254" s="29"/>
      <c r="U254" s="33" t="str">
        <f aca="true">IF(J254="","",IF(Q254="","—",IF(T254="Correct","Mastered",IF(OR(R254="Wrong",T254="Wrong"),"Keep reviewing",IF(AND(R254="",TODAY()&gt;=Q254),"Retry 1 DUE",IF(AND(R254="Correct",T254="",TODAY()&gt;=S254),"Retry 2 DUE",IF(R254="","Retry 1 scheduled","Retry 2 scheduled")))))))</f>
        <v/>
      </c>
    </row>
    <row r="255" customFormat="false" ht="15" hidden="false" customHeight="false" outlineLevel="0" collapsed="false">
      <c r="A255" s="27" t="str">
        <f aca="false">IF(COUNTA(B255:I255)=0,"",ROW()-4)</f>
        <v/>
      </c>
      <c r="B255" s="28"/>
      <c r="C255" s="29"/>
      <c r="D255" s="30"/>
      <c r="E255" s="29"/>
      <c r="F255" s="30"/>
      <c r="G255" s="31"/>
      <c r="H255" s="32"/>
      <c r="I255" s="32"/>
      <c r="J255" s="33" t="str">
        <f aca="false">IF(OR(H255="",I255=""),"",IF(UPPER(SUBSTITUTE(SUBSTITUTE(SUBSTITUTE(H255," ",""),",",""),";",""))=UPPER(SUBSTITUTE(SUBSTITUTE(SUBSTITUTE(I255," ",""),",",""),";","")),"Correct","Wrong"))</f>
        <v/>
      </c>
      <c r="K255" s="29"/>
      <c r="L255" s="29"/>
      <c r="M255" s="27" t="str">
        <f aca="false">IF(E255="","",IFERROR(INDEX(Lists!$B$5:$B$12,MATCH(E255,Lists!$A$5:$A$12,0)),""))</f>
        <v/>
      </c>
      <c r="N255" s="33" t="str">
        <f aca="false">IF(OR(L255="",M255=""),"",IF(L255&gt;M255,"Slow",IF(AND(J255="Wrong",L255&lt;0.5*M255),"Rushed?","OK")))</f>
        <v/>
      </c>
      <c r="O255" s="30"/>
      <c r="P255" s="30"/>
      <c r="Q255" s="34" t="str">
        <f aca="false">IF(OR(B255="",J255=""),"",IF(OR(J255="Wrong",K255="50-50",K255="Guess"),B255+Lists!$Y$5,""))</f>
        <v/>
      </c>
      <c r="R255" s="29"/>
      <c r="S255" s="34" t="str">
        <f aca="false">IF(Q255="","",B255+Lists!$Y$6)</f>
        <v/>
      </c>
      <c r="T255" s="29"/>
      <c r="U255" s="33" t="str">
        <f aca="true">IF(J255="","",IF(Q255="","—",IF(T255="Correct","Mastered",IF(OR(R255="Wrong",T255="Wrong"),"Keep reviewing",IF(AND(R255="",TODAY()&gt;=Q255),"Retry 1 DUE",IF(AND(R255="Correct",T255="",TODAY()&gt;=S255),"Retry 2 DUE",IF(R255="","Retry 1 scheduled","Retry 2 scheduled")))))))</f>
        <v/>
      </c>
    </row>
    <row r="256" customFormat="false" ht="15" hidden="false" customHeight="false" outlineLevel="0" collapsed="false">
      <c r="A256" s="27" t="str">
        <f aca="false">IF(COUNTA(B256:I256)=0,"",ROW()-4)</f>
        <v/>
      </c>
      <c r="B256" s="28"/>
      <c r="C256" s="29"/>
      <c r="D256" s="30"/>
      <c r="E256" s="29"/>
      <c r="F256" s="30"/>
      <c r="G256" s="31"/>
      <c r="H256" s="32"/>
      <c r="I256" s="32"/>
      <c r="J256" s="33" t="str">
        <f aca="false">IF(OR(H256="",I256=""),"",IF(UPPER(SUBSTITUTE(SUBSTITUTE(SUBSTITUTE(H256," ",""),",",""),";",""))=UPPER(SUBSTITUTE(SUBSTITUTE(SUBSTITUTE(I256," ",""),",",""),";","")),"Correct","Wrong"))</f>
        <v/>
      </c>
      <c r="K256" s="29"/>
      <c r="L256" s="29"/>
      <c r="M256" s="27" t="str">
        <f aca="false">IF(E256="","",IFERROR(INDEX(Lists!$B$5:$B$12,MATCH(E256,Lists!$A$5:$A$12,0)),""))</f>
        <v/>
      </c>
      <c r="N256" s="33" t="str">
        <f aca="false">IF(OR(L256="",M256=""),"",IF(L256&gt;M256,"Slow",IF(AND(J256="Wrong",L256&lt;0.5*M256),"Rushed?","OK")))</f>
        <v/>
      </c>
      <c r="O256" s="30"/>
      <c r="P256" s="30"/>
      <c r="Q256" s="34" t="str">
        <f aca="false">IF(OR(B256="",J256=""),"",IF(OR(J256="Wrong",K256="50-50",K256="Guess"),B256+Lists!$Y$5,""))</f>
        <v/>
      </c>
      <c r="R256" s="29"/>
      <c r="S256" s="34" t="str">
        <f aca="false">IF(Q256="","",B256+Lists!$Y$6)</f>
        <v/>
      </c>
      <c r="T256" s="29"/>
      <c r="U256" s="33" t="str">
        <f aca="true">IF(J256="","",IF(Q256="","—",IF(T256="Correct","Mastered",IF(OR(R256="Wrong",T256="Wrong"),"Keep reviewing",IF(AND(R256="",TODAY()&gt;=Q256),"Retry 1 DUE",IF(AND(R256="Correct",T256="",TODAY()&gt;=S256),"Retry 2 DUE",IF(R256="","Retry 1 scheduled","Retry 2 scheduled")))))))</f>
        <v/>
      </c>
    </row>
    <row r="257" customFormat="false" ht="15" hidden="false" customHeight="false" outlineLevel="0" collapsed="false">
      <c r="A257" s="27" t="str">
        <f aca="false">IF(COUNTA(B257:I257)=0,"",ROW()-4)</f>
        <v/>
      </c>
      <c r="B257" s="28"/>
      <c r="C257" s="29"/>
      <c r="D257" s="30"/>
      <c r="E257" s="29"/>
      <c r="F257" s="30"/>
      <c r="G257" s="31"/>
      <c r="H257" s="32"/>
      <c r="I257" s="32"/>
      <c r="J257" s="33" t="str">
        <f aca="false">IF(OR(H257="",I257=""),"",IF(UPPER(SUBSTITUTE(SUBSTITUTE(SUBSTITUTE(H257," ",""),",",""),";",""))=UPPER(SUBSTITUTE(SUBSTITUTE(SUBSTITUTE(I257," ",""),",",""),";","")),"Correct","Wrong"))</f>
        <v/>
      </c>
      <c r="K257" s="29"/>
      <c r="L257" s="29"/>
      <c r="M257" s="27" t="str">
        <f aca="false">IF(E257="","",IFERROR(INDEX(Lists!$B$5:$B$12,MATCH(E257,Lists!$A$5:$A$12,0)),""))</f>
        <v/>
      </c>
      <c r="N257" s="33" t="str">
        <f aca="false">IF(OR(L257="",M257=""),"",IF(L257&gt;M257,"Slow",IF(AND(J257="Wrong",L257&lt;0.5*M257),"Rushed?","OK")))</f>
        <v/>
      </c>
      <c r="O257" s="30"/>
      <c r="P257" s="30"/>
      <c r="Q257" s="34" t="str">
        <f aca="false">IF(OR(B257="",J257=""),"",IF(OR(J257="Wrong",K257="50-50",K257="Guess"),B257+Lists!$Y$5,""))</f>
        <v/>
      </c>
      <c r="R257" s="29"/>
      <c r="S257" s="34" t="str">
        <f aca="false">IF(Q257="","",B257+Lists!$Y$6)</f>
        <v/>
      </c>
      <c r="T257" s="29"/>
      <c r="U257" s="33" t="str">
        <f aca="true">IF(J257="","",IF(Q257="","—",IF(T257="Correct","Mastered",IF(OR(R257="Wrong",T257="Wrong"),"Keep reviewing",IF(AND(R257="",TODAY()&gt;=Q257),"Retry 1 DUE",IF(AND(R257="Correct",T257="",TODAY()&gt;=S257),"Retry 2 DUE",IF(R257="","Retry 1 scheduled","Retry 2 scheduled")))))))</f>
        <v/>
      </c>
    </row>
    <row r="258" customFormat="false" ht="15" hidden="false" customHeight="false" outlineLevel="0" collapsed="false">
      <c r="A258" s="27" t="str">
        <f aca="false">IF(COUNTA(B258:I258)=0,"",ROW()-4)</f>
        <v/>
      </c>
      <c r="B258" s="28"/>
      <c r="C258" s="29"/>
      <c r="D258" s="30"/>
      <c r="E258" s="29"/>
      <c r="F258" s="30"/>
      <c r="G258" s="31"/>
      <c r="H258" s="32"/>
      <c r="I258" s="32"/>
      <c r="J258" s="33" t="str">
        <f aca="false">IF(OR(H258="",I258=""),"",IF(UPPER(SUBSTITUTE(SUBSTITUTE(SUBSTITUTE(H258," ",""),",",""),";",""))=UPPER(SUBSTITUTE(SUBSTITUTE(SUBSTITUTE(I258," ",""),",",""),";","")),"Correct","Wrong"))</f>
        <v/>
      </c>
      <c r="K258" s="29"/>
      <c r="L258" s="29"/>
      <c r="M258" s="27" t="str">
        <f aca="false">IF(E258="","",IFERROR(INDEX(Lists!$B$5:$B$12,MATCH(E258,Lists!$A$5:$A$12,0)),""))</f>
        <v/>
      </c>
      <c r="N258" s="33" t="str">
        <f aca="false">IF(OR(L258="",M258=""),"",IF(L258&gt;M258,"Slow",IF(AND(J258="Wrong",L258&lt;0.5*M258),"Rushed?","OK")))</f>
        <v/>
      </c>
      <c r="O258" s="30"/>
      <c r="P258" s="30"/>
      <c r="Q258" s="34" t="str">
        <f aca="false">IF(OR(B258="",J258=""),"",IF(OR(J258="Wrong",K258="50-50",K258="Guess"),B258+Lists!$Y$5,""))</f>
        <v/>
      </c>
      <c r="R258" s="29"/>
      <c r="S258" s="34" t="str">
        <f aca="false">IF(Q258="","",B258+Lists!$Y$6)</f>
        <v/>
      </c>
      <c r="T258" s="29"/>
      <c r="U258" s="33" t="str">
        <f aca="true">IF(J258="","",IF(Q258="","—",IF(T258="Correct","Mastered",IF(OR(R258="Wrong",T258="Wrong"),"Keep reviewing",IF(AND(R258="",TODAY()&gt;=Q258),"Retry 1 DUE",IF(AND(R258="Correct",T258="",TODAY()&gt;=S258),"Retry 2 DUE",IF(R258="","Retry 1 scheduled","Retry 2 scheduled")))))))</f>
        <v/>
      </c>
    </row>
    <row r="259" customFormat="false" ht="15" hidden="false" customHeight="false" outlineLevel="0" collapsed="false">
      <c r="A259" s="27" t="str">
        <f aca="false">IF(COUNTA(B259:I259)=0,"",ROW()-4)</f>
        <v/>
      </c>
      <c r="B259" s="28"/>
      <c r="C259" s="29"/>
      <c r="D259" s="30"/>
      <c r="E259" s="29"/>
      <c r="F259" s="30"/>
      <c r="G259" s="31"/>
      <c r="H259" s="32"/>
      <c r="I259" s="32"/>
      <c r="J259" s="33" t="str">
        <f aca="false">IF(OR(H259="",I259=""),"",IF(UPPER(SUBSTITUTE(SUBSTITUTE(SUBSTITUTE(H259," ",""),",",""),";",""))=UPPER(SUBSTITUTE(SUBSTITUTE(SUBSTITUTE(I259," ",""),",",""),";","")),"Correct","Wrong"))</f>
        <v/>
      </c>
      <c r="K259" s="29"/>
      <c r="L259" s="29"/>
      <c r="M259" s="27" t="str">
        <f aca="false">IF(E259="","",IFERROR(INDEX(Lists!$B$5:$B$12,MATCH(E259,Lists!$A$5:$A$12,0)),""))</f>
        <v/>
      </c>
      <c r="N259" s="33" t="str">
        <f aca="false">IF(OR(L259="",M259=""),"",IF(L259&gt;M259,"Slow",IF(AND(J259="Wrong",L259&lt;0.5*M259),"Rushed?","OK")))</f>
        <v/>
      </c>
      <c r="O259" s="30"/>
      <c r="P259" s="30"/>
      <c r="Q259" s="34" t="str">
        <f aca="false">IF(OR(B259="",J259=""),"",IF(OR(J259="Wrong",K259="50-50",K259="Guess"),B259+Lists!$Y$5,""))</f>
        <v/>
      </c>
      <c r="R259" s="29"/>
      <c r="S259" s="34" t="str">
        <f aca="false">IF(Q259="","",B259+Lists!$Y$6)</f>
        <v/>
      </c>
      <c r="T259" s="29"/>
      <c r="U259" s="33" t="str">
        <f aca="true">IF(J259="","",IF(Q259="","—",IF(T259="Correct","Mastered",IF(OR(R259="Wrong",T259="Wrong"),"Keep reviewing",IF(AND(R259="",TODAY()&gt;=Q259),"Retry 1 DUE",IF(AND(R259="Correct",T259="",TODAY()&gt;=S259),"Retry 2 DUE",IF(R259="","Retry 1 scheduled","Retry 2 scheduled")))))))</f>
        <v/>
      </c>
    </row>
    <row r="260" customFormat="false" ht="15" hidden="false" customHeight="false" outlineLevel="0" collapsed="false">
      <c r="A260" s="27" t="str">
        <f aca="false">IF(COUNTA(B260:I260)=0,"",ROW()-4)</f>
        <v/>
      </c>
      <c r="B260" s="28"/>
      <c r="C260" s="29"/>
      <c r="D260" s="30"/>
      <c r="E260" s="29"/>
      <c r="F260" s="30"/>
      <c r="G260" s="31"/>
      <c r="H260" s="32"/>
      <c r="I260" s="32"/>
      <c r="J260" s="33" t="str">
        <f aca="false">IF(OR(H260="",I260=""),"",IF(UPPER(SUBSTITUTE(SUBSTITUTE(SUBSTITUTE(H260," ",""),",",""),";",""))=UPPER(SUBSTITUTE(SUBSTITUTE(SUBSTITUTE(I260," ",""),",",""),";","")),"Correct","Wrong"))</f>
        <v/>
      </c>
      <c r="K260" s="29"/>
      <c r="L260" s="29"/>
      <c r="M260" s="27" t="str">
        <f aca="false">IF(E260="","",IFERROR(INDEX(Lists!$B$5:$B$12,MATCH(E260,Lists!$A$5:$A$12,0)),""))</f>
        <v/>
      </c>
      <c r="N260" s="33" t="str">
        <f aca="false">IF(OR(L260="",M260=""),"",IF(L260&gt;M260,"Slow",IF(AND(J260="Wrong",L260&lt;0.5*M260),"Rushed?","OK")))</f>
        <v/>
      </c>
      <c r="O260" s="30"/>
      <c r="P260" s="30"/>
      <c r="Q260" s="34" t="str">
        <f aca="false">IF(OR(B260="",J260=""),"",IF(OR(J260="Wrong",K260="50-50",K260="Guess"),B260+Lists!$Y$5,""))</f>
        <v/>
      </c>
      <c r="R260" s="29"/>
      <c r="S260" s="34" t="str">
        <f aca="false">IF(Q260="","",B260+Lists!$Y$6)</f>
        <v/>
      </c>
      <c r="T260" s="29"/>
      <c r="U260" s="33" t="str">
        <f aca="true">IF(J260="","",IF(Q260="","—",IF(T260="Correct","Mastered",IF(OR(R260="Wrong",T260="Wrong"),"Keep reviewing",IF(AND(R260="",TODAY()&gt;=Q260),"Retry 1 DUE",IF(AND(R260="Correct",T260="",TODAY()&gt;=S260),"Retry 2 DUE",IF(R260="","Retry 1 scheduled","Retry 2 scheduled")))))))</f>
        <v/>
      </c>
    </row>
    <row r="261" customFormat="false" ht="15" hidden="false" customHeight="false" outlineLevel="0" collapsed="false">
      <c r="A261" s="27" t="str">
        <f aca="false">IF(COUNTA(B261:I261)=0,"",ROW()-4)</f>
        <v/>
      </c>
      <c r="B261" s="28"/>
      <c r="C261" s="29"/>
      <c r="D261" s="30"/>
      <c r="E261" s="29"/>
      <c r="F261" s="30"/>
      <c r="G261" s="31"/>
      <c r="H261" s="32"/>
      <c r="I261" s="32"/>
      <c r="J261" s="33" t="str">
        <f aca="false">IF(OR(H261="",I261=""),"",IF(UPPER(SUBSTITUTE(SUBSTITUTE(SUBSTITUTE(H261," ",""),",",""),";",""))=UPPER(SUBSTITUTE(SUBSTITUTE(SUBSTITUTE(I261," ",""),",",""),";","")),"Correct","Wrong"))</f>
        <v/>
      </c>
      <c r="K261" s="29"/>
      <c r="L261" s="29"/>
      <c r="M261" s="27" t="str">
        <f aca="false">IF(E261="","",IFERROR(INDEX(Lists!$B$5:$B$12,MATCH(E261,Lists!$A$5:$A$12,0)),""))</f>
        <v/>
      </c>
      <c r="N261" s="33" t="str">
        <f aca="false">IF(OR(L261="",M261=""),"",IF(L261&gt;M261,"Slow",IF(AND(J261="Wrong",L261&lt;0.5*M261),"Rushed?","OK")))</f>
        <v/>
      </c>
      <c r="O261" s="30"/>
      <c r="P261" s="30"/>
      <c r="Q261" s="34" t="str">
        <f aca="false">IF(OR(B261="",J261=""),"",IF(OR(J261="Wrong",K261="50-50",K261="Guess"),B261+Lists!$Y$5,""))</f>
        <v/>
      </c>
      <c r="R261" s="29"/>
      <c r="S261" s="34" t="str">
        <f aca="false">IF(Q261="","",B261+Lists!$Y$6)</f>
        <v/>
      </c>
      <c r="T261" s="29"/>
      <c r="U261" s="33" t="str">
        <f aca="true">IF(J261="","",IF(Q261="","—",IF(T261="Correct","Mastered",IF(OR(R261="Wrong",T261="Wrong"),"Keep reviewing",IF(AND(R261="",TODAY()&gt;=Q261),"Retry 1 DUE",IF(AND(R261="Correct",T261="",TODAY()&gt;=S261),"Retry 2 DUE",IF(R261="","Retry 1 scheduled","Retry 2 scheduled")))))))</f>
        <v/>
      </c>
    </row>
    <row r="262" customFormat="false" ht="15" hidden="false" customHeight="false" outlineLevel="0" collapsed="false">
      <c r="A262" s="27" t="str">
        <f aca="false">IF(COUNTA(B262:I262)=0,"",ROW()-4)</f>
        <v/>
      </c>
      <c r="B262" s="28"/>
      <c r="C262" s="29"/>
      <c r="D262" s="30"/>
      <c r="E262" s="29"/>
      <c r="F262" s="30"/>
      <c r="G262" s="31"/>
      <c r="H262" s="32"/>
      <c r="I262" s="32"/>
      <c r="J262" s="33" t="str">
        <f aca="false">IF(OR(H262="",I262=""),"",IF(UPPER(SUBSTITUTE(SUBSTITUTE(SUBSTITUTE(H262," ",""),",",""),";",""))=UPPER(SUBSTITUTE(SUBSTITUTE(SUBSTITUTE(I262," ",""),",",""),";","")),"Correct","Wrong"))</f>
        <v/>
      </c>
      <c r="K262" s="29"/>
      <c r="L262" s="29"/>
      <c r="M262" s="27" t="str">
        <f aca="false">IF(E262="","",IFERROR(INDEX(Lists!$B$5:$B$12,MATCH(E262,Lists!$A$5:$A$12,0)),""))</f>
        <v/>
      </c>
      <c r="N262" s="33" t="str">
        <f aca="false">IF(OR(L262="",M262=""),"",IF(L262&gt;M262,"Slow",IF(AND(J262="Wrong",L262&lt;0.5*M262),"Rushed?","OK")))</f>
        <v/>
      </c>
      <c r="O262" s="30"/>
      <c r="P262" s="30"/>
      <c r="Q262" s="34" t="str">
        <f aca="false">IF(OR(B262="",J262=""),"",IF(OR(J262="Wrong",K262="50-50",K262="Guess"),B262+Lists!$Y$5,""))</f>
        <v/>
      </c>
      <c r="R262" s="29"/>
      <c r="S262" s="34" t="str">
        <f aca="false">IF(Q262="","",B262+Lists!$Y$6)</f>
        <v/>
      </c>
      <c r="T262" s="29"/>
      <c r="U262" s="33" t="str">
        <f aca="true">IF(J262="","",IF(Q262="","—",IF(T262="Correct","Mastered",IF(OR(R262="Wrong",T262="Wrong"),"Keep reviewing",IF(AND(R262="",TODAY()&gt;=Q262),"Retry 1 DUE",IF(AND(R262="Correct",T262="",TODAY()&gt;=S262),"Retry 2 DUE",IF(R262="","Retry 1 scheduled","Retry 2 scheduled")))))))</f>
        <v/>
      </c>
    </row>
    <row r="263" customFormat="false" ht="15" hidden="false" customHeight="false" outlineLevel="0" collapsed="false">
      <c r="A263" s="27" t="str">
        <f aca="false">IF(COUNTA(B263:I263)=0,"",ROW()-4)</f>
        <v/>
      </c>
      <c r="B263" s="28"/>
      <c r="C263" s="29"/>
      <c r="D263" s="30"/>
      <c r="E263" s="29"/>
      <c r="F263" s="30"/>
      <c r="G263" s="31"/>
      <c r="H263" s="32"/>
      <c r="I263" s="32"/>
      <c r="J263" s="33" t="str">
        <f aca="false">IF(OR(H263="",I263=""),"",IF(UPPER(SUBSTITUTE(SUBSTITUTE(SUBSTITUTE(H263," ",""),",",""),";",""))=UPPER(SUBSTITUTE(SUBSTITUTE(SUBSTITUTE(I263," ",""),",",""),";","")),"Correct","Wrong"))</f>
        <v/>
      </c>
      <c r="K263" s="29"/>
      <c r="L263" s="29"/>
      <c r="M263" s="27" t="str">
        <f aca="false">IF(E263="","",IFERROR(INDEX(Lists!$B$5:$B$12,MATCH(E263,Lists!$A$5:$A$12,0)),""))</f>
        <v/>
      </c>
      <c r="N263" s="33" t="str">
        <f aca="false">IF(OR(L263="",M263=""),"",IF(L263&gt;M263,"Slow",IF(AND(J263="Wrong",L263&lt;0.5*M263),"Rushed?","OK")))</f>
        <v/>
      </c>
      <c r="O263" s="30"/>
      <c r="P263" s="30"/>
      <c r="Q263" s="34" t="str">
        <f aca="false">IF(OR(B263="",J263=""),"",IF(OR(J263="Wrong",K263="50-50",K263="Guess"),B263+Lists!$Y$5,""))</f>
        <v/>
      </c>
      <c r="R263" s="29"/>
      <c r="S263" s="34" t="str">
        <f aca="false">IF(Q263="","",B263+Lists!$Y$6)</f>
        <v/>
      </c>
      <c r="T263" s="29"/>
      <c r="U263" s="33" t="str">
        <f aca="true">IF(J263="","",IF(Q263="","—",IF(T263="Correct","Mastered",IF(OR(R263="Wrong",T263="Wrong"),"Keep reviewing",IF(AND(R263="",TODAY()&gt;=Q263),"Retry 1 DUE",IF(AND(R263="Correct",T263="",TODAY()&gt;=S263),"Retry 2 DUE",IF(R263="","Retry 1 scheduled","Retry 2 scheduled")))))))</f>
        <v/>
      </c>
    </row>
    <row r="264" customFormat="false" ht="15" hidden="false" customHeight="false" outlineLevel="0" collapsed="false">
      <c r="A264" s="27" t="str">
        <f aca="false">IF(COUNTA(B264:I264)=0,"",ROW()-4)</f>
        <v/>
      </c>
      <c r="B264" s="28"/>
      <c r="C264" s="29"/>
      <c r="D264" s="30"/>
      <c r="E264" s="29"/>
      <c r="F264" s="30"/>
      <c r="G264" s="31"/>
      <c r="H264" s="32"/>
      <c r="I264" s="32"/>
      <c r="J264" s="33" t="str">
        <f aca="false">IF(OR(H264="",I264=""),"",IF(UPPER(SUBSTITUTE(SUBSTITUTE(SUBSTITUTE(H264," ",""),",",""),";",""))=UPPER(SUBSTITUTE(SUBSTITUTE(SUBSTITUTE(I264," ",""),",",""),";","")),"Correct","Wrong"))</f>
        <v/>
      </c>
      <c r="K264" s="29"/>
      <c r="L264" s="29"/>
      <c r="M264" s="27" t="str">
        <f aca="false">IF(E264="","",IFERROR(INDEX(Lists!$B$5:$B$12,MATCH(E264,Lists!$A$5:$A$12,0)),""))</f>
        <v/>
      </c>
      <c r="N264" s="33" t="str">
        <f aca="false">IF(OR(L264="",M264=""),"",IF(L264&gt;M264,"Slow",IF(AND(J264="Wrong",L264&lt;0.5*M264),"Rushed?","OK")))</f>
        <v/>
      </c>
      <c r="O264" s="30"/>
      <c r="P264" s="30"/>
      <c r="Q264" s="34" t="str">
        <f aca="false">IF(OR(B264="",J264=""),"",IF(OR(J264="Wrong",K264="50-50",K264="Guess"),B264+Lists!$Y$5,""))</f>
        <v/>
      </c>
      <c r="R264" s="29"/>
      <c r="S264" s="34" t="str">
        <f aca="false">IF(Q264="","",B264+Lists!$Y$6)</f>
        <v/>
      </c>
      <c r="T264" s="29"/>
      <c r="U264" s="33" t="str">
        <f aca="true">IF(J264="","",IF(Q264="","—",IF(T264="Correct","Mastered",IF(OR(R264="Wrong",T264="Wrong"),"Keep reviewing",IF(AND(R264="",TODAY()&gt;=Q264),"Retry 1 DUE",IF(AND(R264="Correct",T264="",TODAY()&gt;=S264),"Retry 2 DUE",IF(R264="","Retry 1 scheduled","Retry 2 scheduled")))))))</f>
        <v/>
      </c>
    </row>
    <row r="265" customFormat="false" ht="15" hidden="false" customHeight="false" outlineLevel="0" collapsed="false">
      <c r="A265" s="27" t="str">
        <f aca="false">IF(COUNTA(B265:I265)=0,"",ROW()-4)</f>
        <v/>
      </c>
      <c r="B265" s="28"/>
      <c r="C265" s="29"/>
      <c r="D265" s="30"/>
      <c r="E265" s="29"/>
      <c r="F265" s="30"/>
      <c r="G265" s="31"/>
      <c r="H265" s="32"/>
      <c r="I265" s="32"/>
      <c r="J265" s="33" t="str">
        <f aca="false">IF(OR(H265="",I265=""),"",IF(UPPER(SUBSTITUTE(SUBSTITUTE(SUBSTITUTE(H265," ",""),",",""),";",""))=UPPER(SUBSTITUTE(SUBSTITUTE(SUBSTITUTE(I265," ",""),",",""),";","")),"Correct","Wrong"))</f>
        <v/>
      </c>
      <c r="K265" s="29"/>
      <c r="L265" s="29"/>
      <c r="M265" s="27" t="str">
        <f aca="false">IF(E265="","",IFERROR(INDEX(Lists!$B$5:$B$12,MATCH(E265,Lists!$A$5:$A$12,0)),""))</f>
        <v/>
      </c>
      <c r="N265" s="33" t="str">
        <f aca="false">IF(OR(L265="",M265=""),"",IF(L265&gt;M265,"Slow",IF(AND(J265="Wrong",L265&lt;0.5*M265),"Rushed?","OK")))</f>
        <v/>
      </c>
      <c r="O265" s="30"/>
      <c r="P265" s="30"/>
      <c r="Q265" s="34" t="str">
        <f aca="false">IF(OR(B265="",J265=""),"",IF(OR(J265="Wrong",K265="50-50",K265="Guess"),B265+Lists!$Y$5,""))</f>
        <v/>
      </c>
      <c r="R265" s="29"/>
      <c r="S265" s="34" t="str">
        <f aca="false">IF(Q265="","",B265+Lists!$Y$6)</f>
        <v/>
      </c>
      <c r="T265" s="29"/>
      <c r="U265" s="33" t="str">
        <f aca="true">IF(J265="","",IF(Q265="","—",IF(T265="Correct","Mastered",IF(OR(R265="Wrong",T265="Wrong"),"Keep reviewing",IF(AND(R265="",TODAY()&gt;=Q265),"Retry 1 DUE",IF(AND(R265="Correct",T265="",TODAY()&gt;=S265),"Retry 2 DUE",IF(R265="","Retry 1 scheduled","Retry 2 scheduled")))))))</f>
        <v/>
      </c>
    </row>
    <row r="266" customFormat="false" ht="15" hidden="false" customHeight="false" outlineLevel="0" collapsed="false">
      <c r="A266" s="27" t="str">
        <f aca="false">IF(COUNTA(B266:I266)=0,"",ROW()-4)</f>
        <v/>
      </c>
      <c r="B266" s="28"/>
      <c r="C266" s="29"/>
      <c r="D266" s="30"/>
      <c r="E266" s="29"/>
      <c r="F266" s="30"/>
      <c r="G266" s="31"/>
      <c r="H266" s="32"/>
      <c r="I266" s="32"/>
      <c r="J266" s="33" t="str">
        <f aca="false">IF(OR(H266="",I266=""),"",IF(UPPER(SUBSTITUTE(SUBSTITUTE(SUBSTITUTE(H266," ",""),",",""),";",""))=UPPER(SUBSTITUTE(SUBSTITUTE(SUBSTITUTE(I266," ",""),",",""),";","")),"Correct","Wrong"))</f>
        <v/>
      </c>
      <c r="K266" s="29"/>
      <c r="L266" s="29"/>
      <c r="M266" s="27" t="str">
        <f aca="false">IF(E266="","",IFERROR(INDEX(Lists!$B$5:$B$12,MATCH(E266,Lists!$A$5:$A$12,0)),""))</f>
        <v/>
      </c>
      <c r="N266" s="33" t="str">
        <f aca="false">IF(OR(L266="",M266=""),"",IF(L266&gt;M266,"Slow",IF(AND(J266="Wrong",L266&lt;0.5*M266),"Rushed?","OK")))</f>
        <v/>
      </c>
      <c r="O266" s="30"/>
      <c r="P266" s="30"/>
      <c r="Q266" s="34" t="str">
        <f aca="false">IF(OR(B266="",J266=""),"",IF(OR(J266="Wrong",K266="50-50",K266="Guess"),B266+Lists!$Y$5,""))</f>
        <v/>
      </c>
      <c r="R266" s="29"/>
      <c r="S266" s="34" t="str">
        <f aca="false">IF(Q266="","",B266+Lists!$Y$6)</f>
        <v/>
      </c>
      <c r="T266" s="29"/>
      <c r="U266" s="33" t="str">
        <f aca="true">IF(J266="","",IF(Q266="","—",IF(T266="Correct","Mastered",IF(OR(R266="Wrong",T266="Wrong"),"Keep reviewing",IF(AND(R266="",TODAY()&gt;=Q266),"Retry 1 DUE",IF(AND(R266="Correct",T266="",TODAY()&gt;=S266),"Retry 2 DUE",IF(R266="","Retry 1 scheduled","Retry 2 scheduled")))))))</f>
        <v/>
      </c>
    </row>
    <row r="267" customFormat="false" ht="15" hidden="false" customHeight="false" outlineLevel="0" collapsed="false">
      <c r="A267" s="27" t="str">
        <f aca="false">IF(COUNTA(B267:I267)=0,"",ROW()-4)</f>
        <v/>
      </c>
      <c r="B267" s="28"/>
      <c r="C267" s="29"/>
      <c r="D267" s="30"/>
      <c r="E267" s="29"/>
      <c r="F267" s="30"/>
      <c r="G267" s="31"/>
      <c r="H267" s="32"/>
      <c r="I267" s="32"/>
      <c r="J267" s="33" t="str">
        <f aca="false">IF(OR(H267="",I267=""),"",IF(UPPER(SUBSTITUTE(SUBSTITUTE(SUBSTITUTE(H267," ",""),",",""),";",""))=UPPER(SUBSTITUTE(SUBSTITUTE(SUBSTITUTE(I267," ",""),",",""),";","")),"Correct","Wrong"))</f>
        <v/>
      </c>
      <c r="K267" s="29"/>
      <c r="L267" s="29"/>
      <c r="M267" s="27" t="str">
        <f aca="false">IF(E267="","",IFERROR(INDEX(Lists!$B$5:$B$12,MATCH(E267,Lists!$A$5:$A$12,0)),""))</f>
        <v/>
      </c>
      <c r="N267" s="33" t="str">
        <f aca="false">IF(OR(L267="",M267=""),"",IF(L267&gt;M267,"Slow",IF(AND(J267="Wrong",L267&lt;0.5*M267),"Rushed?","OK")))</f>
        <v/>
      </c>
      <c r="O267" s="30"/>
      <c r="P267" s="30"/>
      <c r="Q267" s="34" t="str">
        <f aca="false">IF(OR(B267="",J267=""),"",IF(OR(J267="Wrong",K267="50-50",K267="Guess"),B267+Lists!$Y$5,""))</f>
        <v/>
      </c>
      <c r="R267" s="29"/>
      <c r="S267" s="34" t="str">
        <f aca="false">IF(Q267="","",B267+Lists!$Y$6)</f>
        <v/>
      </c>
      <c r="T267" s="29"/>
      <c r="U267" s="33" t="str">
        <f aca="true">IF(J267="","",IF(Q267="","—",IF(T267="Correct","Mastered",IF(OR(R267="Wrong",T267="Wrong"),"Keep reviewing",IF(AND(R267="",TODAY()&gt;=Q267),"Retry 1 DUE",IF(AND(R267="Correct",T267="",TODAY()&gt;=S267),"Retry 2 DUE",IF(R267="","Retry 1 scheduled","Retry 2 scheduled")))))))</f>
        <v/>
      </c>
    </row>
    <row r="268" customFormat="false" ht="15" hidden="false" customHeight="false" outlineLevel="0" collapsed="false">
      <c r="A268" s="27" t="str">
        <f aca="false">IF(COUNTA(B268:I268)=0,"",ROW()-4)</f>
        <v/>
      </c>
      <c r="B268" s="28"/>
      <c r="C268" s="29"/>
      <c r="D268" s="30"/>
      <c r="E268" s="29"/>
      <c r="F268" s="30"/>
      <c r="G268" s="31"/>
      <c r="H268" s="32"/>
      <c r="I268" s="32"/>
      <c r="J268" s="33" t="str">
        <f aca="false">IF(OR(H268="",I268=""),"",IF(UPPER(SUBSTITUTE(SUBSTITUTE(SUBSTITUTE(H268," ",""),",",""),";",""))=UPPER(SUBSTITUTE(SUBSTITUTE(SUBSTITUTE(I268," ",""),",",""),";","")),"Correct","Wrong"))</f>
        <v/>
      </c>
      <c r="K268" s="29"/>
      <c r="L268" s="29"/>
      <c r="M268" s="27" t="str">
        <f aca="false">IF(E268="","",IFERROR(INDEX(Lists!$B$5:$B$12,MATCH(E268,Lists!$A$5:$A$12,0)),""))</f>
        <v/>
      </c>
      <c r="N268" s="33" t="str">
        <f aca="false">IF(OR(L268="",M268=""),"",IF(L268&gt;M268,"Slow",IF(AND(J268="Wrong",L268&lt;0.5*M268),"Rushed?","OK")))</f>
        <v/>
      </c>
      <c r="O268" s="30"/>
      <c r="P268" s="30"/>
      <c r="Q268" s="34" t="str">
        <f aca="false">IF(OR(B268="",J268=""),"",IF(OR(J268="Wrong",K268="50-50",K268="Guess"),B268+Lists!$Y$5,""))</f>
        <v/>
      </c>
      <c r="R268" s="29"/>
      <c r="S268" s="34" t="str">
        <f aca="false">IF(Q268="","",B268+Lists!$Y$6)</f>
        <v/>
      </c>
      <c r="T268" s="29"/>
      <c r="U268" s="33" t="str">
        <f aca="true">IF(J268="","",IF(Q268="","—",IF(T268="Correct","Mastered",IF(OR(R268="Wrong",T268="Wrong"),"Keep reviewing",IF(AND(R268="",TODAY()&gt;=Q268),"Retry 1 DUE",IF(AND(R268="Correct",T268="",TODAY()&gt;=S268),"Retry 2 DUE",IF(R268="","Retry 1 scheduled","Retry 2 scheduled")))))))</f>
        <v/>
      </c>
    </row>
    <row r="269" customFormat="false" ht="15" hidden="false" customHeight="false" outlineLevel="0" collapsed="false">
      <c r="A269" s="27" t="str">
        <f aca="false">IF(COUNTA(B269:I269)=0,"",ROW()-4)</f>
        <v/>
      </c>
      <c r="B269" s="28"/>
      <c r="C269" s="29"/>
      <c r="D269" s="30"/>
      <c r="E269" s="29"/>
      <c r="F269" s="30"/>
      <c r="G269" s="31"/>
      <c r="H269" s="32"/>
      <c r="I269" s="32"/>
      <c r="J269" s="33" t="str">
        <f aca="false">IF(OR(H269="",I269=""),"",IF(UPPER(SUBSTITUTE(SUBSTITUTE(SUBSTITUTE(H269," ",""),",",""),";",""))=UPPER(SUBSTITUTE(SUBSTITUTE(SUBSTITUTE(I269," ",""),",",""),";","")),"Correct","Wrong"))</f>
        <v/>
      </c>
      <c r="K269" s="29"/>
      <c r="L269" s="29"/>
      <c r="M269" s="27" t="str">
        <f aca="false">IF(E269="","",IFERROR(INDEX(Lists!$B$5:$B$12,MATCH(E269,Lists!$A$5:$A$12,0)),""))</f>
        <v/>
      </c>
      <c r="N269" s="33" t="str">
        <f aca="false">IF(OR(L269="",M269=""),"",IF(L269&gt;M269,"Slow",IF(AND(J269="Wrong",L269&lt;0.5*M269),"Rushed?","OK")))</f>
        <v/>
      </c>
      <c r="O269" s="30"/>
      <c r="P269" s="30"/>
      <c r="Q269" s="34" t="str">
        <f aca="false">IF(OR(B269="",J269=""),"",IF(OR(J269="Wrong",K269="50-50",K269="Guess"),B269+Lists!$Y$5,""))</f>
        <v/>
      </c>
      <c r="R269" s="29"/>
      <c r="S269" s="34" t="str">
        <f aca="false">IF(Q269="","",B269+Lists!$Y$6)</f>
        <v/>
      </c>
      <c r="T269" s="29"/>
      <c r="U269" s="33" t="str">
        <f aca="true">IF(J269="","",IF(Q269="","—",IF(T269="Correct","Mastered",IF(OR(R269="Wrong",T269="Wrong"),"Keep reviewing",IF(AND(R269="",TODAY()&gt;=Q269),"Retry 1 DUE",IF(AND(R269="Correct",T269="",TODAY()&gt;=S269),"Retry 2 DUE",IF(R269="","Retry 1 scheduled","Retry 2 scheduled")))))))</f>
        <v/>
      </c>
    </row>
    <row r="270" customFormat="false" ht="15" hidden="false" customHeight="false" outlineLevel="0" collapsed="false">
      <c r="A270" s="27" t="str">
        <f aca="false">IF(COUNTA(B270:I270)=0,"",ROW()-4)</f>
        <v/>
      </c>
      <c r="B270" s="28"/>
      <c r="C270" s="29"/>
      <c r="D270" s="30"/>
      <c r="E270" s="29"/>
      <c r="F270" s="30"/>
      <c r="G270" s="31"/>
      <c r="H270" s="32"/>
      <c r="I270" s="32"/>
      <c r="J270" s="33" t="str">
        <f aca="false">IF(OR(H270="",I270=""),"",IF(UPPER(SUBSTITUTE(SUBSTITUTE(SUBSTITUTE(H270," ",""),",",""),";",""))=UPPER(SUBSTITUTE(SUBSTITUTE(SUBSTITUTE(I270," ",""),",",""),";","")),"Correct","Wrong"))</f>
        <v/>
      </c>
      <c r="K270" s="29"/>
      <c r="L270" s="29"/>
      <c r="M270" s="27" t="str">
        <f aca="false">IF(E270="","",IFERROR(INDEX(Lists!$B$5:$B$12,MATCH(E270,Lists!$A$5:$A$12,0)),""))</f>
        <v/>
      </c>
      <c r="N270" s="33" t="str">
        <f aca="false">IF(OR(L270="",M270=""),"",IF(L270&gt;M270,"Slow",IF(AND(J270="Wrong",L270&lt;0.5*M270),"Rushed?","OK")))</f>
        <v/>
      </c>
      <c r="O270" s="30"/>
      <c r="P270" s="30"/>
      <c r="Q270" s="34" t="str">
        <f aca="false">IF(OR(B270="",J270=""),"",IF(OR(J270="Wrong",K270="50-50",K270="Guess"),B270+Lists!$Y$5,""))</f>
        <v/>
      </c>
      <c r="R270" s="29"/>
      <c r="S270" s="34" t="str">
        <f aca="false">IF(Q270="","",B270+Lists!$Y$6)</f>
        <v/>
      </c>
      <c r="T270" s="29"/>
      <c r="U270" s="33" t="str">
        <f aca="true">IF(J270="","",IF(Q270="","—",IF(T270="Correct","Mastered",IF(OR(R270="Wrong",T270="Wrong"),"Keep reviewing",IF(AND(R270="",TODAY()&gt;=Q270),"Retry 1 DUE",IF(AND(R270="Correct",T270="",TODAY()&gt;=S270),"Retry 2 DUE",IF(R270="","Retry 1 scheduled","Retry 2 scheduled")))))))</f>
        <v/>
      </c>
    </row>
    <row r="271" customFormat="false" ht="15" hidden="false" customHeight="false" outlineLevel="0" collapsed="false">
      <c r="A271" s="27" t="str">
        <f aca="false">IF(COUNTA(B271:I271)=0,"",ROW()-4)</f>
        <v/>
      </c>
      <c r="B271" s="28"/>
      <c r="C271" s="29"/>
      <c r="D271" s="30"/>
      <c r="E271" s="29"/>
      <c r="F271" s="30"/>
      <c r="G271" s="31"/>
      <c r="H271" s="32"/>
      <c r="I271" s="32"/>
      <c r="J271" s="33" t="str">
        <f aca="false">IF(OR(H271="",I271=""),"",IF(UPPER(SUBSTITUTE(SUBSTITUTE(SUBSTITUTE(H271," ",""),",",""),";",""))=UPPER(SUBSTITUTE(SUBSTITUTE(SUBSTITUTE(I271," ",""),",",""),";","")),"Correct","Wrong"))</f>
        <v/>
      </c>
      <c r="K271" s="29"/>
      <c r="L271" s="29"/>
      <c r="M271" s="27" t="str">
        <f aca="false">IF(E271="","",IFERROR(INDEX(Lists!$B$5:$B$12,MATCH(E271,Lists!$A$5:$A$12,0)),""))</f>
        <v/>
      </c>
      <c r="N271" s="33" t="str">
        <f aca="false">IF(OR(L271="",M271=""),"",IF(L271&gt;M271,"Slow",IF(AND(J271="Wrong",L271&lt;0.5*M271),"Rushed?","OK")))</f>
        <v/>
      </c>
      <c r="O271" s="30"/>
      <c r="P271" s="30"/>
      <c r="Q271" s="34" t="str">
        <f aca="false">IF(OR(B271="",J271=""),"",IF(OR(J271="Wrong",K271="50-50",K271="Guess"),B271+Lists!$Y$5,""))</f>
        <v/>
      </c>
      <c r="R271" s="29"/>
      <c r="S271" s="34" t="str">
        <f aca="false">IF(Q271="","",B271+Lists!$Y$6)</f>
        <v/>
      </c>
      <c r="T271" s="29"/>
      <c r="U271" s="33" t="str">
        <f aca="true">IF(J271="","",IF(Q271="","—",IF(T271="Correct","Mastered",IF(OR(R271="Wrong",T271="Wrong"),"Keep reviewing",IF(AND(R271="",TODAY()&gt;=Q271),"Retry 1 DUE",IF(AND(R271="Correct",T271="",TODAY()&gt;=S271),"Retry 2 DUE",IF(R271="","Retry 1 scheduled","Retry 2 scheduled")))))))</f>
        <v/>
      </c>
    </row>
    <row r="272" customFormat="false" ht="15" hidden="false" customHeight="false" outlineLevel="0" collapsed="false">
      <c r="A272" s="27" t="str">
        <f aca="false">IF(COUNTA(B272:I272)=0,"",ROW()-4)</f>
        <v/>
      </c>
      <c r="B272" s="28"/>
      <c r="C272" s="29"/>
      <c r="D272" s="30"/>
      <c r="E272" s="29"/>
      <c r="F272" s="30"/>
      <c r="G272" s="31"/>
      <c r="H272" s="32"/>
      <c r="I272" s="32"/>
      <c r="J272" s="33" t="str">
        <f aca="false">IF(OR(H272="",I272=""),"",IF(UPPER(SUBSTITUTE(SUBSTITUTE(SUBSTITUTE(H272," ",""),",",""),";",""))=UPPER(SUBSTITUTE(SUBSTITUTE(SUBSTITUTE(I272," ",""),",",""),";","")),"Correct","Wrong"))</f>
        <v/>
      </c>
      <c r="K272" s="29"/>
      <c r="L272" s="29"/>
      <c r="M272" s="27" t="str">
        <f aca="false">IF(E272="","",IFERROR(INDEX(Lists!$B$5:$B$12,MATCH(E272,Lists!$A$5:$A$12,0)),""))</f>
        <v/>
      </c>
      <c r="N272" s="33" t="str">
        <f aca="false">IF(OR(L272="",M272=""),"",IF(L272&gt;M272,"Slow",IF(AND(J272="Wrong",L272&lt;0.5*M272),"Rushed?","OK")))</f>
        <v/>
      </c>
      <c r="O272" s="30"/>
      <c r="P272" s="30"/>
      <c r="Q272" s="34" t="str">
        <f aca="false">IF(OR(B272="",J272=""),"",IF(OR(J272="Wrong",K272="50-50",K272="Guess"),B272+Lists!$Y$5,""))</f>
        <v/>
      </c>
      <c r="R272" s="29"/>
      <c r="S272" s="34" t="str">
        <f aca="false">IF(Q272="","",B272+Lists!$Y$6)</f>
        <v/>
      </c>
      <c r="T272" s="29"/>
      <c r="U272" s="33" t="str">
        <f aca="true">IF(J272="","",IF(Q272="","—",IF(T272="Correct","Mastered",IF(OR(R272="Wrong",T272="Wrong"),"Keep reviewing",IF(AND(R272="",TODAY()&gt;=Q272),"Retry 1 DUE",IF(AND(R272="Correct",T272="",TODAY()&gt;=S272),"Retry 2 DUE",IF(R272="","Retry 1 scheduled","Retry 2 scheduled")))))))</f>
        <v/>
      </c>
    </row>
    <row r="273" customFormat="false" ht="15" hidden="false" customHeight="false" outlineLevel="0" collapsed="false">
      <c r="A273" s="27" t="str">
        <f aca="false">IF(COUNTA(B273:I273)=0,"",ROW()-4)</f>
        <v/>
      </c>
      <c r="B273" s="28"/>
      <c r="C273" s="29"/>
      <c r="D273" s="30"/>
      <c r="E273" s="29"/>
      <c r="F273" s="30"/>
      <c r="G273" s="31"/>
      <c r="H273" s="32"/>
      <c r="I273" s="32"/>
      <c r="J273" s="33" t="str">
        <f aca="false">IF(OR(H273="",I273=""),"",IF(UPPER(SUBSTITUTE(SUBSTITUTE(SUBSTITUTE(H273," ",""),",",""),";",""))=UPPER(SUBSTITUTE(SUBSTITUTE(SUBSTITUTE(I273," ",""),",",""),";","")),"Correct","Wrong"))</f>
        <v/>
      </c>
      <c r="K273" s="29"/>
      <c r="L273" s="29"/>
      <c r="M273" s="27" t="str">
        <f aca="false">IF(E273="","",IFERROR(INDEX(Lists!$B$5:$B$12,MATCH(E273,Lists!$A$5:$A$12,0)),""))</f>
        <v/>
      </c>
      <c r="N273" s="33" t="str">
        <f aca="false">IF(OR(L273="",M273=""),"",IF(L273&gt;M273,"Slow",IF(AND(J273="Wrong",L273&lt;0.5*M273),"Rushed?","OK")))</f>
        <v/>
      </c>
      <c r="O273" s="30"/>
      <c r="P273" s="30"/>
      <c r="Q273" s="34" t="str">
        <f aca="false">IF(OR(B273="",J273=""),"",IF(OR(J273="Wrong",K273="50-50",K273="Guess"),B273+Lists!$Y$5,""))</f>
        <v/>
      </c>
      <c r="R273" s="29"/>
      <c r="S273" s="34" t="str">
        <f aca="false">IF(Q273="","",B273+Lists!$Y$6)</f>
        <v/>
      </c>
      <c r="T273" s="29"/>
      <c r="U273" s="33" t="str">
        <f aca="true">IF(J273="","",IF(Q273="","—",IF(T273="Correct","Mastered",IF(OR(R273="Wrong",T273="Wrong"),"Keep reviewing",IF(AND(R273="",TODAY()&gt;=Q273),"Retry 1 DUE",IF(AND(R273="Correct",T273="",TODAY()&gt;=S273),"Retry 2 DUE",IF(R273="","Retry 1 scheduled","Retry 2 scheduled")))))))</f>
        <v/>
      </c>
    </row>
    <row r="274" customFormat="false" ht="15" hidden="false" customHeight="false" outlineLevel="0" collapsed="false">
      <c r="A274" s="27" t="str">
        <f aca="false">IF(COUNTA(B274:I274)=0,"",ROW()-4)</f>
        <v/>
      </c>
      <c r="B274" s="28"/>
      <c r="C274" s="29"/>
      <c r="D274" s="30"/>
      <c r="E274" s="29"/>
      <c r="F274" s="30"/>
      <c r="G274" s="31"/>
      <c r="H274" s="32"/>
      <c r="I274" s="32"/>
      <c r="J274" s="33" t="str">
        <f aca="false">IF(OR(H274="",I274=""),"",IF(UPPER(SUBSTITUTE(SUBSTITUTE(SUBSTITUTE(H274," ",""),",",""),";",""))=UPPER(SUBSTITUTE(SUBSTITUTE(SUBSTITUTE(I274," ",""),",",""),";","")),"Correct","Wrong"))</f>
        <v/>
      </c>
      <c r="K274" s="29"/>
      <c r="L274" s="29"/>
      <c r="M274" s="27" t="str">
        <f aca="false">IF(E274="","",IFERROR(INDEX(Lists!$B$5:$B$12,MATCH(E274,Lists!$A$5:$A$12,0)),""))</f>
        <v/>
      </c>
      <c r="N274" s="33" t="str">
        <f aca="false">IF(OR(L274="",M274=""),"",IF(L274&gt;M274,"Slow",IF(AND(J274="Wrong",L274&lt;0.5*M274),"Rushed?","OK")))</f>
        <v/>
      </c>
      <c r="O274" s="30"/>
      <c r="P274" s="30"/>
      <c r="Q274" s="34" t="str">
        <f aca="false">IF(OR(B274="",J274=""),"",IF(OR(J274="Wrong",K274="50-50",K274="Guess"),B274+Lists!$Y$5,""))</f>
        <v/>
      </c>
      <c r="R274" s="29"/>
      <c r="S274" s="34" t="str">
        <f aca="false">IF(Q274="","",B274+Lists!$Y$6)</f>
        <v/>
      </c>
      <c r="T274" s="29"/>
      <c r="U274" s="33" t="str">
        <f aca="true">IF(J274="","",IF(Q274="","—",IF(T274="Correct","Mastered",IF(OR(R274="Wrong",T274="Wrong"),"Keep reviewing",IF(AND(R274="",TODAY()&gt;=Q274),"Retry 1 DUE",IF(AND(R274="Correct",T274="",TODAY()&gt;=S274),"Retry 2 DUE",IF(R274="","Retry 1 scheduled","Retry 2 scheduled")))))))</f>
        <v/>
      </c>
    </row>
    <row r="275" customFormat="false" ht="15" hidden="false" customHeight="false" outlineLevel="0" collapsed="false">
      <c r="A275" s="27" t="str">
        <f aca="false">IF(COUNTA(B275:I275)=0,"",ROW()-4)</f>
        <v/>
      </c>
      <c r="B275" s="28"/>
      <c r="C275" s="29"/>
      <c r="D275" s="30"/>
      <c r="E275" s="29"/>
      <c r="F275" s="30"/>
      <c r="G275" s="31"/>
      <c r="H275" s="32"/>
      <c r="I275" s="32"/>
      <c r="J275" s="33" t="str">
        <f aca="false">IF(OR(H275="",I275=""),"",IF(UPPER(SUBSTITUTE(SUBSTITUTE(SUBSTITUTE(H275," ",""),",",""),";",""))=UPPER(SUBSTITUTE(SUBSTITUTE(SUBSTITUTE(I275," ",""),",",""),";","")),"Correct","Wrong"))</f>
        <v/>
      </c>
      <c r="K275" s="29"/>
      <c r="L275" s="29"/>
      <c r="M275" s="27" t="str">
        <f aca="false">IF(E275="","",IFERROR(INDEX(Lists!$B$5:$B$12,MATCH(E275,Lists!$A$5:$A$12,0)),""))</f>
        <v/>
      </c>
      <c r="N275" s="33" t="str">
        <f aca="false">IF(OR(L275="",M275=""),"",IF(L275&gt;M275,"Slow",IF(AND(J275="Wrong",L275&lt;0.5*M275),"Rushed?","OK")))</f>
        <v/>
      </c>
      <c r="O275" s="30"/>
      <c r="P275" s="30"/>
      <c r="Q275" s="34" t="str">
        <f aca="false">IF(OR(B275="",J275=""),"",IF(OR(J275="Wrong",K275="50-50",K275="Guess"),B275+Lists!$Y$5,""))</f>
        <v/>
      </c>
      <c r="R275" s="29"/>
      <c r="S275" s="34" t="str">
        <f aca="false">IF(Q275="","",B275+Lists!$Y$6)</f>
        <v/>
      </c>
      <c r="T275" s="29"/>
      <c r="U275" s="33" t="str">
        <f aca="true">IF(J275="","",IF(Q275="","—",IF(T275="Correct","Mastered",IF(OR(R275="Wrong",T275="Wrong"),"Keep reviewing",IF(AND(R275="",TODAY()&gt;=Q275),"Retry 1 DUE",IF(AND(R275="Correct",T275="",TODAY()&gt;=S275),"Retry 2 DUE",IF(R275="","Retry 1 scheduled","Retry 2 scheduled")))))))</f>
        <v/>
      </c>
    </row>
    <row r="276" customFormat="false" ht="15" hidden="false" customHeight="false" outlineLevel="0" collapsed="false">
      <c r="A276" s="27" t="str">
        <f aca="false">IF(COUNTA(B276:I276)=0,"",ROW()-4)</f>
        <v/>
      </c>
      <c r="B276" s="28"/>
      <c r="C276" s="29"/>
      <c r="D276" s="30"/>
      <c r="E276" s="29"/>
      <c r="F276" s="30"/>
      <c r="G276" s="31"/>
      <c r="H276" s="32"/>
      <c r="I276" s="32"/>
      <c r="J276" s="33" t="str">
        <f aca="false">IF(OR(H276="",I276=""),"",IF(UPPER(SUBSTITUTE(SUBSTITUTE(SUBSTITUTE(H276," ",""),",",""),";",""))=UPPER(SUBSTITUTE(SUBSTITUTE(SUBSTITUTE(I276," ",""),",",""),";","")),"Correct","Wrong"))</f>
        <v/>
      </c>
      <c r="K276" s="29"/>
      <c r="L276" s="29"/>
      <c r="M276" s="27" t="str">
        <f aca="false">IF(E276="","",IFERROR(INDEX(Lists!$B$5:$B$12,MATCH(E276,Lists!$A$5:$A$12,0)),""))</f>
        <v/>
      </c>
      <c r="N276" s="33" t="str">
        <f aca="false">IF(OR(L276="",M276=""),"",IF(L276&gt;M276,"Slow",IF(AND(J276="Wrong",L276&lt;0.5*M276),"Rushed?","OK")))</f>
        <v/>
      </c>
      <c r="O276" s="30"/>
      <c r="P276" s="30"/>
      <c r="Q276" s="34" t="str">
        <f aca="false">IF(OR(B276="",J276=""),"",IF(OR(J276="Wrong",K276="50-50",K276="Guess"),B276+Lists!$Y$5,""))</f>
        <v/>
      </c>
      <c r="R276" s="29"/>
      <c r="S276" s="34" t="str">
        <f aca="false">IF(Q276="","",B276+Lists!$Y$6)</f>
        <v/>
      </c>
      <c r="T276" s="29"/>
      <c r="U276" s="33" t="str">
        <f aca="true">IF(J276="","",IF(Q276="","—",IF(T276="Correct","Mastered",IF(OR(R276="Wrong",T276="Wrong"),"Keep reviewing",IF(AND(R276="",TODAY()&gt;=Q276),"Retry 1 DUE",IF(AND(R276="Correct",T276="",TODAY()&gt;=S276),"Retry 2 DUE",IF(R276="","Retry 1 scheduled","Retry 2 scheduled")))))))</f>
        <v/>
      </c>
    </row>
    <row r="277" customFormat="false" ht="15" hidden="false" customHeight="false" outlineLevel="0" collapsed="false">
      <c r="A277" s="27" t="str">
        <f aca="false">IF(COUNTA(B277:I277)=0,"",ROW()-4)</f>
        <v/>
      </c>
      <c r="B277" s="28"/>
      <c r="C277" s="29"/>
      <c r="D277" s="30"/>
      <c r="E277" s="29"/>
      <c r="F277" s="30"/>
      <c r="G277" s="31"/>
      <c r="H277" s="32"/>
      <c r="I277" s="32"/>
      <c r="J277" s="33" t="str">
        <f aca="false">IF(OR(H277="",I277=""),"",IF(UPPER(SUBSTITUTE(SUBSTITUTE(SUBSTITUTE(H277," ",""),",",""),";",""))=UPPER(SUBSTITUTE(SUBSTITUTE(SUBSTITUTE(I277," ",""),",",""),";","")),"Correct","Wrong"))</f>
        <v/>
      </c>
      <c r="K277" s="29"/>
      <c r="L277" s="29"/>
      <c r="M277" s="27" t="str">
        <f aca="false">IF(E277="","",IFERROR(INDEX(Lists!$B$5:$B$12,MATCH(E277,Lists!$A$5:$A$12,0)),""))</f>
        <v/>
      </c>
      <c r="N277" s="33" t="str">
        <f aca="false">IF(OR(L277="",M277=""),"",IF(L277&gt;M277,"Slow",IF(AND(J277="Wrong",L277&lt;0.5*M277),"Rushed?","OK")))</f>
        <v/>
      </c>
      <c r="O277" s="30"/>
      <c r="P277" s="30"/>
      <c r="Q277" s="34" t="str">
        <f aca="false">IF(OR(B277="",J277=""),"",IF(OR(J277="Wrong",K277="50-50",K277="Guess"),B277+Lists!$Y$5,""))</f>
        <v/>
      </c>
      <c r="R277" s="29"/>
      <c r="S277" s="34" t="str">
        <f aca="false">IF(Q277="","",B277+Lists!$Y$6)</f>
        <v/>
      </c>
      <c r="T277" s="29"/>
      <c r="U277" s="33" t="str">
        <f aca="true">IF(J277="","",IF(Q277="","—",IF(T277="Correct","Mastered",IF(OR(R277="Wrong",T277="Wrong"),"Keep reviewing",IF(AND(R277="",TODAY()&gt;=Q277),"Retry 1 DUE",IF(AND(R277="Correct",T277="",TODAY()&gt;=S277),"Retry 2 DUE",IF(R277="","Retry 1 scheduled","Retry 2 scheduled")))))))</f>
        <v/>
      </c>
    </row>
    <row r="278" customFormat="false" ht="15" hidden="false" customHeight="false" outlineLevel="0" collapsed="false">
      <c r="A278" s="27" t="str">
        <f aca="false">IF(COUNTA(B278:I278)=0,"",ROW()-4)</f>
        <v/>
      </c>
      <c r="B278" s="28"/>
      <c r="C278" s="29"/>
      <c r="D278" s="30"/>
      <c r="E278" s="29"/>
      <c r="F278" s="30"/>
      <c r="G278" s="31"/>
      <c r="H278" s="32"/>
      <c r="I278" s="32"/>
      <c r="J278" s="33" t="str">
        <f aca="false">IF(OR(H278="",I278=""),"",IF(UPPER(SUBSTITUTE(SUBSTITUTE(SUBSTITUTE(H278," ",""),",",""),";",""))=UPPER(SUBSTITUTE(SUBSTITUTE(SUBSTITUTE(I278," ",""),",",""),";","")),"Correct","Wrong"))</f>
        <v/>
      </c>
      <c r="K278" s="29"/>
      <c r="L278" s="29"/>
      <c r="M278" s="27" t="str">
        <f aca="false">IF(E278="","",IFERROR(INDEX(Lists!$B$5:$B$12,MATCH(E278,Lists!$A$5:$A$12,0)),""))</f>
        <v/>
      </c>
      <c r="N278" s="33" t="str">
        <f aca="false">IF(OR(L278="",M278=""),"",IF(L278&gt;M278,"Slow",IF(AND(J278="Wrong",L278&lt;0.5*M278),"Rushed?","OK")))</f>
        <v/>
      </c>
      <c r="O278" s="30"/>
      <c r="P278" s="30"/>
      <c r="Q278" s="34" t="str">
        <f aca="false">IF(OR(B278="",J278=""),"",IF(OR(J278="Wrong",K278="50-50",K278="Guess"),B278+Lists!$Y$5,""))</f>
        <v/>
      </c>
      <c r="R278" s="29"/>
      <c r="S278" s="34" t="str">
        <f aca="false">IF(Q278="","",B278+Lists!$Y$6)</f>
        <v/>
      </c>
      <c r="T278" s="29"/>
      <c r="U278" s="33" t="str">
        <f aca="true">IF(J278="","",IF(Q278="","—",IF(T278="Correct","Mastered",IF(OR(R278="Wrong",T278="Wrong"),"Keep reviewing",IF(AND(R278="",TODAY()&gt;=Q278),"Retry 1 DUE",IF(AND(R278="Correct",T278="",TODAY()&gt;=S278),"Retry 2 DUE",IF(R278="","Retry 1 scheduled","Retry 2 scheduled")))))))</f>
        <v/>
      </c>
    </row>
    <row r="279" customFormat="false" ht="15" hidden="false" customHeight="false" outlineLevel="0" collapsed="false">
      <c r="A279" s="27" t="str">
        <f aca="false">IF(COUNTA(B279:I279)=0,"",ROW()-4)</f>
        <v/>
      </c>
      <c r="B279" s="28"/>
      <c r="C279" s="29"/>
      <c r="D279" s="30"/>
      <c r="E279" s="29"/>
      <c r="F279" s="30"/>
      <c r="G279" s="31"/>
      <c r="H279" s="32"/>
      <c r="I279" s="32"/>
      <c r="J279" s="33" t="str">
        <f aca="false">IF(OR(H279="",I279=""),"",IF(UPPER(SUBSTITUTE(SUBSTITUTE(SUBSTITUTE(H279," ",""),",",""),";",""))=UPPER(SUBSTITUTE(SUBSTITUTE(SUBSTITUTE(I279," ",""),",",""),";","")),"Correct","Wrong"))</f>
        <v/>
      </c>
      <c r="K279" s="29"/>
      <c r="L279" s="29"/>
      <c r="M279" s="27" t="str">
        <f aca="false">IF(E279="","",IFERROR(INDEX(Lists!$B$5:$B$12,MATCH(E279,Lists!$A$5:$A$12,0)),""))</f>
        <v/>
      </c>
      <c r="N279" s="33" t="str">
        <f aca="false">IF(OR(L279="",M279=""),"",IF(L279&gt;M279,"Slow",IF(AND(J279="Wrong",L279&lt;0.5*M279),"Rushed?","OK")))</f>
        <v/>
      </c>
      <c r="O279" s="30"/>
      <c r="P279" s="30"/>
      <c r="Q279" s="34" t="str">
        <f aca="false">IF(OR(B279="",J279=""),"",IF(OR(J279="Wrong",K279="50-50",K279="Guess"),B279+Lists!$Y$5,""))</f>
        <v/>
      </c>
      <c r="R279" s="29"/>
      <c r="S279" s="34" t="str">
        <f aca="false">IF(Q279="","",B279+Lists!$Y$6)</f>
        <v/>
      </c>
      <c r="T279" s="29"/>
      <c r="U279" s="33" t="str">
        <f aca="true">IF(J279="","",IF(Q279="","—",IF(T279="Correct","Mastered",IF(OR(R279="Wrong",T279="Wrong"),"Keep reviewing",IF(AND(R279="",TODAY()&gt;=Q279),"Retry 1 DUE",IF(AND(R279="Correct",T279="",TODAY()&gt;=S279),"Retry 2 DUE",IF(R279="","Retry 1 scheduled","Retry 2 scheduled")))))))</f>
        <v/>
      </c>
    </row>
    <row r="280" customFormat="false" ht="15" hidden="false" customHeight="false" outlineLevel="0" collapsed="false">
      <c r="A280" s="27" t="str">
        <f aca="false">IF(COUNTA(B280:I280)=0,"",ROW()-4)</f>
        <v/>
      </c>
      <c r="B280" s="28"/>
      <c r="C280" s="29"/>
      <c r="D280" s="30"/>
      <c r="E280" s="29"/>
      <c r="F280" s="30"/>
      <c r="G280" s="31"/>
      <c r="H280" s="32"/>
      <c r="I280" s="32"/>
      <c r="J280" s="33" t="str">
        <f aca="false">IF(OR(H280="",I280=""),"",IF(UPPER(SUBSTITUTE(SUBSTITUTE(SUBSTITUTE(H280," ",""),",",""),";",""))=UPPER(SUBSTITUTE(SUBSTITUTE(SUBSTITUTE(I280," ",""),",",""),";","")),"Correct","Wrong"))</f>
        <v/>
      </c>
      <c r="K280" s="29"/>
      <c r="L280" s="29"/>
      <c r="M280" s="27" t="str">
        <f aca="false">IF(E280="","",IFERROR(INDEX(Lists!$B$5:$B$12,MATCH(E280,Lists!$A$5:$A$12,0)),""))</f>
        <v/>
      </c>
      <c r="N280" s="33" t="str">
        <f aca="false">IF(OR(L280="",M280=""),"",IF(L280&gt;M280,"Slow",IF(AND(J280="Wrong",L280&lt;0.5*M280),"Rushed?","OK")))</f>
        <v/>
      </c>
      <c r="O280" s="30"/>
      <c r="P280" s="30"/>
      <c r="Q280" s="34" t="str">
        <f aca="false">IF(OR(B280="",J280=""),"",IF(OR(J280="Wrong",K280="50-50",K280="Guess"),B280+Lists!$Y$5,""))</f>
        <v/>
      </c>
      <c r="R280" s="29"/>
      <c r="S280" s="34" t="str">
        <f aca="false">IF(Q280="","",B280+Lists!$Y$6)</f>
        <v/>
      </c>
      <c r="T280" s="29"/>
      <c r="U280" s="33" t="str">
        <f aca="true">IF(J280="","",IF(Q280="","—",IF(T280="Correct","Mastered",IF(OR(R280="Wrong",T280="Wrong"),"Keep reviewing",IF(AND(R280="",TODAY()&gt;=Q280),"Retry 1 DUE",IF(AND(R280="Correct",T280="",TODAY()&gt;=S280),"Retry 2 DUE",IF(R280="","Retry 1 scheduled","Retry 2 scheduled")))))))</f>
        <v/>
      </c>
    </row>
    <row r="281" customFormat="false" ht="15" hidden="false" customHeight="false" outlineLevel="0" collapsed="false">
      <c r="A281" s="27" t="str">
        <f aca="false">IF(COUNTA(B281:I281)=0,"",ROW()-4)</f>
        <v/>
      </c>
      <c r="B281" s="28"/>
      <c r="C281" s="29"/>
      <c r="D281" s="30"/>
      <c r="E281" s="29"/>
      <c r="F281" s="30"/>
      <c r="G281" s="31"/>
      <c r="H281" s="32"/>
      <c r="I281" s="32"/>
      <c r="J281" s="33" t="str">
        <f aca="false">IF(OR(H281="",I281=""),"",IF(UPPER(SUBSTITUTE(SUBSTITUTE(SUBSTITUTE(H281," ",""),",",""),";",""))=UPPER(SUBSTITUTE(SUBSTITUTE(SUBSTITUTE(I281," ",""),",",""),";","")),"Correct","Wrong"))</f>
        <v/>
      </c>
      <c r="K281" s="29"/>
      <c r="L281" s="29"/>
      <c r="M281" s="27" t="str">
        <f aca="false">IF(E281="","",IFERROR(INDEX(Lists!$B$5:$B$12,MATCH(E281,Lists!$A$5:$A$12,0)),""))</f>
        <v/>
      </c>
      <c r="N281" s="33" t="str">
        <f aca="false">IF(OR(L281="",M281=""),"",IF(L281&gt;M281,"Slow",IF(AND(J281="Wrong",L281&lt;0.5*M281),"Rushed?","OK")))</f>
        <v/>
      </c>
      <c r="O281" s="30"/>
      <c r="P281" s="30"/>
      <c r="Q281" s="34" t="str">
        <f aca="false">IF(OR(B281="",J281=""),"",IF(OR(J281="Wrong",K281="50-50",K281="Guess"),B281+Lists!$Y$5,""))</f>
        <v/>
      </c>
      <c r="R281" s="29"/>
      <c r="S281" s="34" t="str">
        <f aca="false">IF(Q281="","",B281+Lists!$Y$6)</f>
        <v/>
      </c>
      <c r="T281" s="29"/>
      <c r="U281" s="33" t="str">
        <f aca="true">IF(J281="","",IF(Q281="","—",IF(T281="Correct","Mastered",IF(OR(R281="Wrong",T281="Wrong"),"Keep reviewing",IF(AND(R281="",TODAY()&gt;=Q281),"Retry 1 DUE",IF(AND(R281="Correct",T281="",TODAY()&gt;=S281),"Retry 2 DUE",IF(R281="","Retry 1 scheduled","Retry 2 scheduled")))))))</f>
        <v/>
      </c>
    </row>
    <row r="282" customFormat="false" ht="15" hidden="false" customHeight="false" outlineLevel="0" collapsed="false">
      <c r="A282" s="27" t="str">
        <f aca="false">IF(COUNTA(B282:I282)=0,"",ROW()-4)</f>
        <v/>
      </c>
      <c r="B282" s="28"/>
      <c r="C282" s="29"/>
      <c r="D282" s="30"/>
      <c r="E282" s="29"/>
      <c r="F282" s="30"/>
      <c r="G282" s="31"/>
      <c r="H282" s="32"/>
      <c r="I282" s="32"/>
      <c r="J282" s="33" t="str">
        <f aca="false">IF(OR(H282="",I282=""),"",IF(UPPER(SUBSTITUTE(SUBSTITUTE(SUBSTITUTE(H282," ",""),",",""),";",""))=UPPER(SUBSTITUTE(SUBSTITUTE(SUBSTITUTE(I282," ",""),",",""),";","")),"Correct","Wrong"))</f>
        <v/>
      </c>
      <c r="K282" s="29"/>
      <c r="L282" s="29"/>
      <c r="M282" s="27" t="str">
        <f aca="false">IF(E282="","",IFERROR(INDEX(Lists!$B$5:$B$12,MATCH(E282,Lists!$A$5:$A$12,0)),""))</f>
        <v/>
      </c>
      <c r="N282" s="33" t="str">
        <f aca="false">IF(OR(L282="",M282=""),"",IF(L282&gt;M282,"Slow",IF(AND(J282="Wrong",L282&lt;0.5*M282),"Rushed?","OK")))</f>
        <v/>
      </c>
      <c r="O282" s="30"/>
      <c r="P282" s="30"/>
      <c r="Q282" s="34" t="str">
        <f aca="false">IF(OR(B282="",J282=""),"",IF(OR(J282="Wrong",K282="50-50",K282="Guess"),B282+Lists!$Y$5,""))</f>
        <v/>
      </c>
      <c r="R282" s="29"/>
      <c r="S282" s="34" t="str">
        <f aca="false">IF(Q282="","",B282+Lists!$Y$6)</f>
        <v/>
      </c>
      <c r="T282" s="29"/>
      <c r="U282" s="33" t="str">
        <f aca="true">IF(J282="","",IF(Q282="","—",IF(T282="Correct","Mastered",IF(OR(R282="Wrong",T282="Wrong"),"Keep reviewing",IF(AND(R282="",TODAY()&gt;=Q282),"Retry 1 DUE",IF(AND(R282="Correct",T282="",TODAY()&gt;=S282),"Retry 2 DUE",IF(R282="","Retry 1 scheduled","Retry 2 scheduled")))))))</f>
        <v/>
      </c>
    </row>
    <row r="283" customFormat="false" ht="15" hidden="false" customHeight="false" outlineLevel="0" collapsed="false">
      <c r="A283" s="27" t="str">
        <f aca="false">IF(COUNTA(B283:I283)=0,"",ROW()-4)</f>
        <v/>
      </c>
      <c r="B283" s="28"/>
      <c r="C283" s="29"/>
      <c r="D283" s="30"/>
      <c r="E283" s="29"/>
      <c r="F283" s="30"/>
      <c r="G283" s="31"/>
      <c r="H283" s="32"/>
      <c r="I283" s="32"/>
      <c r="J283" s="33" t="str">
        <f aca="false">IF(OR(H283="",I283=""),"",IF(UPPER(SUBSTITUTE(SUBSTITUTE(SUBSTITUTE(H283," ",""),",",""),";",""))=UPPER(SUBSTITUTE(SUBSTITUTE(SUBSTITUTE(I283," ",""),",",""),";","")),"Correct","Wrong"))</f>
        <v/>
      </c>
      <c r="K283" s="29"/>
      <c r="L283" s="29"/>
      <c r="M283" s="27" t="str">
        <f aca="false">IF(E283="","",IFERROR(INDEX(Lists!$B$5:$B$12,MATCH(E283,Lists!$A$5:$A$12,0)),""))</f>
        <v/>
      </c>
      <c r="N283" s="33" t="str">
        <f aca="false">IF(OR(L283="",M283=""),"",IF(L283&gt;M283,"Slow",IF(AND(J283="Wrong",L283&lt;0.5*M283),"Rushed?","OK")))</f>
        <v/>
      </c>
      <c r="O283" s="30"/>
      <c r="P283" s="30"/>
      <c r="Q283" s="34" t="str">
        <f aca="false">IF(OR(B283="",J283=""),"",IF(OR(J283="Wrong",K283="50-50",K283="Guess"),B283+Lists!$Y$5,""))</f>
        <v/>
      </c>
      <c r="R283" s="29"/>
      <c r="S283" s="34" t="str">
        <f aca="false">IF(Q283="","",B283+Lists!$Y$6)</f>
        <v/>
      </c>
      <c r="T283" s="29"/>
      <c r="U283" s="33" t="str">
        <f aca="true">IF(J283="","",IF(Q283="","—",IF(T283="Correct","Mastered",IF(OR(R283="Wrong",T283="Wrong"),"Keep reviewing",IF(AND(R283="",TODAY()&gt;=Q283),"Retry 1 DUE",IF(AND(R283="Correct",T283="",TODAY()&gt;=S283),"Retry 2 DUE",IF(R283="","Retry 1 scheduled","Retry 2 scheduled")))))))</f>
        <v/>
      </c>
    </row>
    <row r="284" customFormat="false" ht="15" hidden="false" customHeight="false" outlineLevel="0" collapsed="false">
      <c r="A284" s="27" t="str">
        <f aca="false">IF(COUNTA(B284:I284)=0,"",ROW()-4)</f>
        <v/>
      </c>
      <c r="B284" s="28"/>
      <c r="C284" s="29"/>
      <c r="D284" s="30"/>
      <c r="E284" s="29"/>
      <c r="F284" s="30"/>
      <c r="G284" s="31"/>
      <c r="H284" s="32"/>
      <c r="I284" s="32"/>
      <c r="J284" s="33" t="str">
        <f aca="false">IF(OR(H284="",I284=""),"",IF(UPPER(SUBSTITUTE(SUBSTITUTE(SUBSTITUTE(H284," ",""),",",""),";",""))=UPPER(SUBSTITUTE(SUBSTITUTE(SUBSTITUTE(I284," ",""),",",""),";","")),"Correct","Wrong"))</f>
        <v/>
      </c>
      <c r="K284" s="29"/>
      <c r="L284" s="29"/>
      <c r="M284" s="27" t="str">
        <f aca="false">IF(E284="","",IFERROR(INDEX(Lists!$B$5:$B$12,MATCH(E284,Lists!$A$5:$A$12,0)),""))</f>
        <v/>
      </c>
      <c r="N284" s="33" t="str">
        <f aca="false">IF(OR(L284="",M284=""),"",IF(L284&gt;M284,"Slow",IF(AND(J284="Wrong",L284&lt;0.5*M284),"Rushed?","OK")))</f>
        <v/>
      </c>
      <c r="O284" s="30"/>
      <c r="P284" s="30"/>
      <c r="Q284" s="34" t="str">
        <f aca="false">IF(OR(B284="",J284=""),"",IF(OR(J284="Wrong",K284="50-50",K284="Guess"),B284+Lists!$Y$5,""))</f>
        <v/>
      </c>
      <c r="R284" s="29"/>
      <c r="S284" s="34" t="str">
        <f aca="false">IF(Q284="","",B284+Lists!$Y$6)</f>
        <v/>
      </c>
      <c r="T284" s="29"/>
      <c r="U284" s="33" t="str">
        <f aca="true">IF(J284="","",IF(Q284="","—",IF(T284="Correct","Mastered",IF(OR(R284="Wrong",T284="Wrong"),"Keep reviewing",IF(AND(R284="",TODAY()&gt;=Q284),"Retry 1 DUE",IF(AND(R284="Correct",T284="",TODAY()&gt;=S284),"Retry 2 DUE",IF(R284="","Retry 1 scheduled","Retry 2 scheduled")))))))</f>
        <v/>
      </c>
    </row>
    <row r="285" customFormat="false" ht="15" hidden="false" customHeight="false" outlineLevel="0" collapsed="false">
      <c r="A285" s="27" t="str">
        <f aca="false">IF(COUNTA(B285:I285)=0,"",ROW()-4)</f>
        <v/>
      </c>
      <c r="B285" s="28"/>
      <c r="C285" s="29"/>
      <c r="D285" s="30"/>
      <c r="E285" s="29"/>
      <c r="F285" s="30"/>
      <c r="G285" s="31"/>
      <c r="H285" s="32"/>
      <c r="I285" s="32"/>
      <c r="J285" s="33" t="str">
        <f aca="false">IF(OR(H285="",I285=""),"",IF(UPPER(SUBSTITUTE(SUBSTITUTE(SUBSTITUTE(H285," ",""),",",""),";",""))=UPPER(SUBSTITUTE(SUBSTITUTE(SUBSTITUTE(I285," ",""),",",""),";","")),"Correct","Wrong"))</f>
        <v/>
      </c>
      <c r="K285" s="29"/>
      <c r="L285" s="29"/>
      <c r="M285" s="27" t="str">
        <f aca="false">IF(E285="","",IFERROR(INDEX(Lists!$B$5:$B$12,MATCH(E285,Lists!$A$5:$A$12,0)),""))</f>
        <v/>
      </c>
      <c r="N285" s="33" t="str">
        <f aca="false">IF(OR(L285="",M285=""),"",IF(L285&gt;M285,"Slow",IF(AND(J285="Wrong",L285&lt;0.5*M285),"Rushed?","OK")))</f>
        <v/>
      </c>
      <c r="O285" s="30"/>
      <c r="P285" s="30"/>
      <c r="Q285" s="34" t="str">
        <f aca="false">IF(OR(B285="",J285=""),"",IF(OR(J285="Wrong",K285="50-50",K285="Guess"),B285+Lists!$Y$5,""))</f>
        <v/>
      </c>
      <c r="R285" s="29"/>
      <c r="S285" s="34" t="str">
        <f aca="false">IF(Q285="","",B285+Lists!$Y$6)</f>
        <v/>
      </c>
      <c r="T285" s="29"/>
      <c r="U285" s="33" t="str">
        <f aca="true">IF(J285="","",IF(Q285="","—",IF(T285="Correct","Mastered",IF(OR(R285="Wrong",T285="Wrong"),"Keep reviewing",IF(AND(R285="",TODAY()&gt;=Q285),"Retry 1 DUE",IF(AND(R285="Correct",T285="",TODAY()&gt;=S285),"Retry 2 DUE",IF(R285="","Retry 1 scheduled","Retry 2 scheduled")))))))</f>
        <v/>
      </c>
    </row>
    <row r="286" customFormat="false" ht="15" hidden="false" customHeight="false" outlineLevel="0" collapsed="false">
      <c r="A286" s="27" t="str">
        <f aca="false">IF(COUNTA(B286:I286)=0,"",ROW()-4)</f>
        <v/>
      </c>
      <c r="B286" s="28"/>
      <c r="C286" s="29"/>
      <c r="D286" s="30"/>
      <c r="E286" s="29"/>
      <c r="F286" s="30"/>
      <c r="G286" s="31"/>
      <c r="H286" s="32"/>
      <c r="I286" s="32"/>
      <c r="J286" s="33" t="str">
        <f aca="false">IF(OR(H286="",I286=""),"",IF(UPPER(SUBSTITUTE(SUBSTITUTE(SUBSTITUTE(H286," ",""),",",""),";",""))=UPPER(SUBSTITUTE(SUBSTITUTE(SUBSTITUTE(I286," ",""),",",""),";","")),"Correct","Wrong"))</f>
        <v/>
      </c>
      <c r="K286" s="29"/>
      <c r="L286" s="29"/>
      <c r="M286" s="27" t="str">
        <f aca="false">IF(E286="","",IFERROR(INDEX(Lists!$B$5:$B$12,MATCH(E286,Lists!$A$5:$A$12,0)),""))</f>
        <v/>
      </c>
      <c r="N286" s="33" t="str">
        <f aca="false">IF(OR(L286="",M286=""),"",IF(L286&gt;M286,"Slow",IF(AND(J286="Wrong",L286&lt;0.5*M286),"Rushed?","OK")))</f>
        <v/>
      </c>
      <c r="O286" s="30"/>
      <c r="P286" s="30"/>
      <c r="Q286" s="34" t="str">
        <f aca="false">IF(OR(B286="",J286=""),"",IF(OR(J286="Wrong",K286="50-50",K286="Guess"),B286+Lists!$Y$5,""))</f>
        <v/>
      </c>
      <c r="R286" s="29"/>
      <c r="S286" s="34" t="str">
        <f aca="false">IF(Q286="","",B286+Lists!$Y$6)</f>
        <v/>
      </c>
      <c r="T286" s="29"/>
      <c r="U286" s="33" t="str">
        <f aca="true">IF(J286="","",IF(Q286="","—",IF(T286="Correct","Mastered",IF(OR(R286="Wrong",T286="Wrong"),"Keep reviewing",IF(AND(R286="",TODAY()&gt;=Q286),"Retry 1 DUE",IF(AND(R286="Correct",T286="",TODAY()&gt;=S286),"Retry 2 DUE",IF(R286="","Retry 1 scheduled","Retry 2 scheduled")))))))</f>
        <v/>
      </c>
    </row>
    <row r="287" customFormat="false" ht="15" hidden="false" customHeight="false" outlineLevel="0" collapsed="false">
      <c r="A287" s="27" t="str">
        <f aca="false">IF(COUNTA(B287:I287)=0,"",ROW()-4)</f>
        <v/>
      </c>
      <c r="B287" s="28"/>
      <c r="C287" s="29"/>
      <c r="D287" s="30"/>
      <c r="E287" s="29"/>
      <c r="F287" s="30"/>
      <c r="G287" s="31"/>
      <c r="H287" s="32"/>
      <c r="I287" s="32"/>
      <c r="J287" s="33" t="str">
        <f aca="false">IF(OR(H287="",I287=""),"",IF(UPPER(SUBSTITUTE(SUBSTITUTE(SUBSTITUTE(H287," ",""),",",""),";",""))=UPPER(SUBSTITUTE(SUBSTITUTE(SUBSTITUTE(I287," ",""),",",""),";","")),"Correct","Wrong"))</f>
        <v/>
      </c>
      <c r="K287" s="29"/>
      <c r="L287" s="29"/>
      <c r="M287" s="27" t="str">
        <f aca="false">IF(E287="","",IFERROR(INDEX(Lists!$B$5:$B$12,MATCH(E287,Lists!$A$5:$A$12,0)),""))</f>
        <v/>
      </c>
      <c r="N287" s="33" t="str">
        <f aca="false">IF(OR(L287="",M287=""),"",IF(L287&gt;M287,"Slow",IF(AND(J287="Wrong",L287&lt;0.5*M287),"Rushed?","OK")))</f>
        <v/>
      </c>
      <c r="O287" s="30"/>
      <c r="P287" s="30"/>
      <c r="Q287" s="34" t="str">
        <f aca="false">IF(OR(B287="",J287=""),"",IF(OR(J287="Wrong",K287="50-50",K287="Guess"),B287+Lists!$Y$5,""))</f>
        <v/>
      </c>
      <c r="R287" s="29"/>
      <c r="S287" s="34" t="str">
        <f aca="false">IF(Q287="","",B287+Lists!$Y$6)</f>
        <v/>
      </c>
      <c r="T287" s="29"/>
      <c r="U287" s="33" t="str">
        <f aca="true">IF(J287="","",IF(Q287="","—",IF(T287="Correct","Mastered",IF(OR(R287="Wrong",T287="Wrong"),"Keep reviewing",IF(AND(R287="",TODAY()&gt;=Q287),"Retry 1 DUE",IF(AND(R287="Correct",T287="",TODAY()&gt;=S287),"Retry 2 DUE",IF(R287="","Retry 1 scheduled","Retry 2 scheduled")))))))</f>
        <v/>
      </c>
    </row>
    <row r="288" customFormat="false" ht="15" hidden="false" customHeight="false" outlineLevel="0" collapsed="false">
      <c r="A288" s="27" t="str">
        <f aca="false">IF(COUNTA(B288:I288)=0,"",ROW()-4)</f>
        <v/>
      </c>
      <c r="B288" s="28"/>
      <c r="C288" s="29"/>
      <c r="D288" s="30"/>
      <c r="E288" s="29"/>
      <c r="F288" s="30"/>
      <c r="G288" s="31"/>
      <c r="H288" s="32"/>
      <c r="I288" s="32"/>
      <c r="J288" s="33" t="str">
        <f aca="false">IF(OR(H288="",I288=""),"",IF(UPPER(SUBSTITUTE(SUBSTITUTE(SUBSTITUTE(H288," ",""),",",""),";",""))=UPPER(SUBSTITUTE(SUBSTITUTE(SUBSTITUTE(I288," ",""),",",""),";","")),"Correct","Wrong"))</f>
        <v/>
      </c>
      <c r="K288" s="29"/>
      <c r="L288" s="29"/>
      <c r="M288" s="27" t="str">
        <f aca="false">IF(E288="","",IFERROR(INDEX(Lists!$B$5:$B$12,MATCH(E288,Lists!$A$5:$A$12,0)),""))</f>
        <v/>
      </c>
      <c r="N288" s="33" t="str">
        <f aca="false">IF(OR(L288="",M288=""),"",IF(L288&gt;M288,"Slow",IF(AND(J288="Wrong",L288&lt;0.5*M288),"Rushed?","OK")))</f>
        <v/>
      </c>
      <c r="O288" s="30"/>
      <c r="P288" s="30"/>
      <c r="Q288" s="34" t="str">
        <f aca="false">IF(OR(B288="",J288=""),"",IF(OR(J288="Wrong",K288="50-50",K288="Guess"),B288+Lists!$Y$5,""))</f>
        <v/>
      </c>
      <c r="R288" s="29"/>
      <c r="S288" s="34" t="str">
        <f aca="false">IF(Q288="","",B288+Lists!$Y$6)</f>
        <v/>
      </c>
      <c r="T288" s="29"/>
      <c r="U288" s="33" t="str">
        <f aca="true">IF(J288="","",IF(Q288="","—",IF(T288="Correct","Mastered",IF(OR(R288="Wrong",T288="Wrong"),"Keep reviewing",IF(AND(R288="",TODAY()&gt;=Q288),"Retry 1 DUE",IF(AND(R288="Correct",T288="",TODAY()&gt;=S288),"Retry 2 DUE",IF(R288="","Retry 1 scheduled","Retry 2 scheduled")))))))</f>
        <v/>
      </c>
    </row>
    <row r="289" customFormat="false" ht="15" hidden="false" customHeight="false" outlineLevel="0" collapsed="false">
      <c r="A289" s="27" t="str">
        <f aca="false">IF(COUNTA(B289:I289)=0,"",ROW()-4)</f>
        <v/>
      </c>
      <c r="B289" s="28"/>
      <c r="C289" s="29"/>
      <c r="D289" s="30"/>
      <c r="E289" s="29"/>
      <c r="F289" s="30"/>
      <c r="G289" s="31"/>
      <c r="H289" s="32"/>
      <c r="I289" s="32"/>
      <c r="J289" s="33" t="str">
        <f aca="false">IF(OR(H289="",I289=""),"",IF(UPPER(SUBSTITUTE(SUBSTITUTE(SUBSTITUTE(H289," ",""),",",""),";",""))=UPPER(SUBSTITUTE(SUBSTITUTE(SUBSTITUTE(I289," ",""),",",""),";","")),"Correct","Wrong"))</f>
        <v/>
      </c>
      <c r="K289" s="29"/>
      <c r="L289" s="29"/>
      <c r="M289" s="27" t="str">
        <f aca="false">IF(E289="","",IFERROR(INDEX(Lists!$B$5:$B$12,MATCH(E289,Lists!$A$5:$A$12,0)),""))</f>
        <v/>
      </c>
      <c r="N289" s="33" t="str">
        <f aca="false">IF(OR(L289="",M289=""),"",IF(L289&gt;M289,"Slow",IF(AND(J289="Wrong",L289&lt;0.5*M289),"Rushed?","OK")))</f>
        <v/>
      </c>
      <c r="O289" s="30"/>
      <c r="P289" s="30"/>
      <c r="Q289" s="34" t="str">
        <f aca="false">IF(OR(B289="",J289=""),"",IF(OR(J289="Wrong",K289="50-50",K289="Guess"),B289+Lists!$Y$5,""))</f>
        <v/>
      </c>
      <c r="R289" s="29"/>
      <c r="S289" s="34" t="str">
        <f aca="false">IF(Q289="","",B289+Lists!$Y$6)</f>
        <v/>
      </c>
      <c r="T289" s="29"/>
      <c r="U289" s="33" t="str">
        <f aca="true">IF(J289="","",IF(Q289="","—",IF(T289="Correct","Mastered",IF(OR(R289="Wrong",T289="Wrong"),"Keep reviewing",IF(AND(R289="",TODAY()&gt;=Q289),"Retry 1 DUE",IF(AND(R289="Correct",T289="",TODAY()&gt;=S289),"Retry 2 DUE",IF(R289="","Retry 1 scheduled","Retry 2 scheduled")))))))</f>
        <v/>
      </c>
    </row>
    <row r="290" customFormat="false" ht="15" hidden="false" customHeight="false" outlineLevel="0" collapsed="false">
      <c r="A290" s="27" t="str">
        <f aca="false">IF(COUNTA(B290:I290)=0,"",ROW()-4)</f>
        <v/>
      </c>
      <c r="B290" s="28"/>
      <c r="C290" s="29"/>
      <c r="D290" s="30"/>
      <c r="E290" s="29"/>
      <c r="F290" s="30"/>
      <c r="G290" s="31"/>
      <c r="H290" s="32"/>
      <c r="I290" s="32"/>
      <c r="J290" s="33" t="str">
        <f aca="false">IF(OR(H290="",I290=""),"",IF(UPPER(SUBSTITUTE(SUBSTITUTE(SUBSTITUTE(H290," ",""),",",""),";",""))=UPPER(SUBSTITUTE(SUBSTITUTE(SUBSTITUTE(I290," ",""),",",""),";","")),"Correct","Wrong"))</f>
        <v/>
      </c>
      <c r="K290" s="29"/>
      <c r="L290" s="29"/>
      <c r="M290" s="27" t="str">
        <f aca="false">IF(E290="","",IFERROR(INDEX(Lists!$B$5:$B$12,MATCH(E290,Lists!$A$5:$A$12,0)),""))</f>
        <v/>
      </c>
      <c r="N290" s="33" t="str">
        <f aca="false">IF(OR(L290="",M290=""),"",IF(L290&gt;M290,"Slow",IF(AND(J290="Wrong",L290&lt;0.5*M290),"Rushed?","OK")))</f>
        <v/>
      </c>
      <c r="O290" s="30"/>
      <c r="P290" s="30"/>
      <c r="Q290" s="34" t="str">
        <f aca="false">IF(OR(B290="",J290=""),"",IF(OR(J290="Wrong",K290="50-50",K290="Guess"),B290+Lists!$Y$5,""))</f>
        <v/>
      </c>
      <c r="R290" s="29"/>
      <c r="S290" s="34" t="str">
        <f aca="false">IF(Q290="","",B290+Lists!$Y$6)</f>
        <v/>
      </c>
      <c r="T290" s="29"/>
      <c r="U290" s="33" t="str">
        <f aca="true">IF(J290="","",IF(Q290="","—",IF(T290="Correct","Mastered",IF(OR(R290="Wrong",T290="Wrong"),"Keep reviewing",IF(AND(R290="",TODAY()&gt;=Q290),"Retry 1 DUE",IF(AND(R290="Correct",T290="",TODAY()&gt;=S290),"Retry 2 DUE",IF(R290="","Retry 1 scheduled","Retry 2 scheduled")))))))</f>
        <v/>
      </c>
    </row>
    <row r="291" customFormat="false" ht="15" hidden="false" customHeight="false" outlineLevel="0" collapsed="false">
      <c r="A291" s="27" t="str">
        <f aca="false">IF(COUNTA(B291:I291)=0,"",ROW()-4)</f>
        <v/>
      </c>
      <c r="B291" s="28"/>
      <c r="C291" s="29"/>
      <c r="D291" s="30"/>
      <c r="E291" s="29"/>
      <c r="F291" s="30"/>
      <c r="G291" s="31"/>
      <c r="H291" s="32"/>
      <c r="I291" s="32"/>
      <c r="J291" s="33" t="str">
        <f aca="false">IF(OR(H291="",I291=""),"",IF(UPPER(SUBSTITUTE(SUBSTITUTE(SUBSTITUTE(H291," ",""),",",""),";",""))=UPPER(SUBSTITUTE(SUBSTITUTE(SUBSTITUTE(I291," ",""),",",""),";","")),"Correct","Wrong"))</f>
        <v/>
      </c>
      <c r="K291" s="29"/>
      <c r="L291" s="29"/>
      <c r="M291" s="27" t="str">
        <f aca="false">IF(E291="","",IFERROR(INDEX(Lists!$B$5:$B$12,MATCH(E291,Lists!$A$5:$A$12,0)),""))</f>
        <v/>
      </c>
      <c r="N291" s="33" t="str">
        <f aca="false">IF(OR(L291="",M291=""),"",IF(L291&gt;M291,"Slow",IF(AND(J291="Wrong",L291&lt;0.5*M291),"Rushed?","OK")))</f>
        <v/>
      </c>
      <c r="O291" s="30"/>
      <c r="P291" s="30"/>
      <c r="Q291" s="34" t="str">
        <f aca="false">IF(OR(B291="",J291=""),"",IF(OR(J291="Wrong",K291="50-50",K291="Guess"),B291+Lists!$Y$5,""))</f>
        <v/>
      </c>
      <c r="R291" s="29"/>
      <c r="S291" s="34" t="str">
        <f aca="false">IF(Q291="","",B291+Lists!$Y$6)</f>
        <v/>
      </c>
      <c r="T291" s="29"/>
      <c r="U291" s="33" t="str">
        <f aca="true">IF(J291="","",IF(Q291="","—",IF(T291="Correct","Mastered",IF(OR(R291="Wrong",T291="Wrong"),"Keep reviewing",IF(AND(R291="",TODAY()&gt;=Q291),"Retry 1 DUE",IF(AND(R291="Correct",T291="",TODAY()&gt;=S291),"Retry 2 DUE",IF(R291="","Retry 1 scheduled","Retry 2 scheduled")))))))</f>
        <v/>
      </c>
    </row>
    <row r="292" customFormat="false" ht="15" hidden="false" customHeight="false" outlineLevel="0" collapsed="false">
      <c r="A292" s="27" t="str">
        <f aca="false">IF(COUNTA(B292:I292)=0,"",ROW()-4)</f>
        <v/>
      </c>
      <c r="B292" s="28"/>
      <c r="C292" s="29"/>
      <c r="D292" s="30"/>
      <c r="E292" s="29"/>
      <c r="F292" s="30"/>
      <c r="G292" s="31"/>
      <c r="H292" s="32"/>
      <c r="I292" s="32"/>
      <c r="J292" s="33" t="str">
        <f aca="false">IF(OR(H292="",I292=""),"",IF(UPPER(SUBSTITUTE(SUBSTITUTE(SUBSTITUTE(H292," ",""),",",""),";",""))=UPPER(SUBSTITUTE(SUBSTITUTE(SUBSTITUTE(I292," ",""),",",""),";","")),"Correct","Wrong"))</f>
        <v/>
      </c>
      <c r="K292" s="29"/>
      <c r="L292" s="29"/>
      <c r="M292" s="27" t="str">
        <f aca="false">IF(E292="","",IFERROR(INDEX(Lists!$B$5:$B$12,MATCH(E292,Lists!$A$5:$A$12,0)),""))</f>
        <v/>
      </c>
      <c r="N292" s="33" t="str">
        <f aca="false">IF(OR(L292="",M292=""),"",IF(L292&gt;M292,"Slow",IF(AND(J292="Wrong",L292&lt;0.5*M292),"Rushed?","OK")))</f>
        <v/>
      </c>
      <c r="O292" s="30"/>
      <c r="P292" s="30"/>
      <c r="Q292" s="34" t="str">
        <f aca="false">IF(OR(B292="",J292=""),"",IF(OR(J292="Wrong",K292="50-50",K292="Guess"),B292+Lists!$Y$5,""))</f>
        <v/>
      </c>
      <c r="R292" s="29"/>
      <c r="S292" s="34" t="str">
        <f aca="false">IF(Q292="","",B292+Lists!$Y$6)</f>
        <v/>
      </c>
      <c r="T292" s="29"/>
      <c r="U292" s="33" t="str">
        <f aca="true">IF(J292="","",IF(Q292="","—",IF(T292="Correct","Mastered",IF(OR(R292="Wrong",T292="Wrong"),"Keep reviewing",IF(AND(R292="",TODAY()&gt;=Q292),"Retry 1 DUE",IF(AND(R292="Correct",T292="",TODAY()&gt;=S292),"Retry 2 DUE",IF(R292="","Retry 1 scheduled","Retry 2 scheduled")))))))</f>
        <v/>
      </c>
    </row>
    <row r="293" customFormat="false" ht="15" hidden="false" customHeight="false" outlineLevel="0" collapsed="false">
      <c r="A293" s="27" t="str">
        <f aca="false">IF(COUNTA(B293:I293)=0,"",ROW()-4)</f>
        <v/>
      </c>
      <c r="B293" s="28"/>
      <c r="C293" s="29"/>
      <c r="D293" s="30"/>
      <c r="E293" s="29"/>
      <c r="F293" s="30"/>
      <c r="G293" s="31"/>
      <c r="H293" s="32"/>
      <c r="I293" s="32"/>
      <c r="J293" s="33" t="str">
        <f aca="false">IF(OR(H293="",I293=""),"",IF(UPPER(SUBSTITUTE(SUBSTITUTE(SUBSTITUTE(H293," ",""),",",""),";",""))=UPPER(SUBSTITUTE(SUBSTITUTE(SUBSTITUTE(I293," ",""),",",""),";","")),"Correct","Wrong"))</f>
        <v/>
      </c>
      <c r="K293" s="29"/>
      <c r="L293" s="29"/>
      <c r="M293" s="27" t="str">
        <f aca="false">IF(E293="","",IFERROR(INDEX(Lists!$B$5:$B$12,MATCH(E293,Lists!$A$5:$A$12,0)),""))</f>
        <v/>
      </c>
      <c r="N293" s="33" t="str">
        <f aca="false">IF(OR(L293="",M293=""),"",IF(L293&gt;M293,"Slow",IF(AND(J293="Wrong",L293&lt;0.5*M293),"Rushed?","OK")))</f>
        <v/>
      </c>
      <c r="O293" s="30"/>
      <c r="P293" s="30"/>
      <c r="Q293" s="34" t="str">
        <f aca="false">IF(OR(B293="",J293=""),"",IF(OR(J293="Wrong",K293="50-50",K293="Guess"),B293+Lists!$Y$5,""))</f>
        <v/>
      </c>
      <c r="R293" s="29"/>
      <c r="S293" s="34" t="str">
        <f aca="false">IF(Q293="","",B293+Lists!$Y$6)</f>
        <v/>
      </c>
      <c r="T293" s="29"/>
      <c r="U293" s="33" t="str">
        <f aca="true">IF(J293="","",IF(Q293="","—",IF(T293="Correct","Mastered",IF(OR(R293="Wrong",T293="Wrong"),"Keep reviewing",IF(AND(R293="",TODAY()&gt;=Q293),"Retry 1 DUE",IF(AND(R293="Correct",T293="",TODAY()&gt;=S293),"Retry 2 DUE",IF(R293="","Retry 1 scheduled","Retry 2 scheduled")))))))</f>
        <v/>
      </c>
    </row>
    <row r="294" customFormat="false" ht="15" hidden="false" customHeight="false" outlineLevel="0" collapsed="false">
      <c r="A294" s="27" t="str">
        <f aca="false">IF(COUNTA(B294:I294)=0,"",ROW()-4)</f>
        <v/>
      </c>
      <c r="B294" s="28"/>
      <c r="C294" s="29"/>
      <c r="D294" s="30"/>
      <c r="E294" s="29"/>
      <c r="F294" s="30"/>
      <c r="G294" s="31"/>
      <c r="H294" s="32"/>
      <c r="I294" s="32"/>
      <c r="J294" s="33" t="str">
        <f aca="false">IF(OR(H294="",I294=""),"",IF(UPPER(SUBSTITUTE(SUBSTITUTE(SUBSTITUTE(H294," ",""),",",""),";",""))=UPPER(SUBSTITUTE(SUBSTITUTE(SUBSTITUTE(I294," ",""),",",""),";","")),"Correct","Wrong"))</f>
        <v/>
      </c>
      <c r="K294" s="29"/>
      <c r="L294" s="29"/>
      <c r="M294" s="27" t="str">
        <f aca="false">IF(E294="","",IFERROR(INDEX(Lists!$B$5:$B$12,MATCH(E294,Lists!$A$5:$A$12,0)),""))</f>
        <v/>
      </c>
      <c r="N294" s="33" t="str">
        <f aca="false">IF(OR(L294="",M294=""),"",IF(L294&gt;M294,"Slow",IF(AND(J294="Wrong",L294&lt;0.5*M294),"Rushed?","OK")))</f>
        <v/>
      </c>
      <c r="O294" s="30"/>
      <c r="P294" s="30"/>
      <c r="Q294" s="34" t="str">
        <f aca="false">IF(OR(B294="",J294=""),"",IF(OR(J294="Wrong",K294="50-50",K294="Guess"),B294+Lists!$Y$5,""))</f>
        <v/>
      </c>
      <c r="R294" s="29"/>
      <c r="S294" s="34" t="str">
        <f aca="false">IF(Q294="","",B294+Lists!$Y$6)</f>
        <v/>
      </c>
      <c r="T294" s="29"/>
      <c r="U294" s="33" t="str">
        <f aca="true">IF(J294="","",IF(Q294="","—",IF(T294="Correct","Mastered",IF(OR(R294="Wrong",T294="Wrong"),"Keep reviewing",IF(AND(R294="",TODAY()&gt;=Q294),"Retry 1 DUE",IF(AND(R294="Correct",T294="",TODAY()&gt;=S294),"Retry 2 DUE",IF(R294="","Retry 1 scheduled","Retry 2 scheduled")))))))</f>
        <v/>
      </c>
    </row>
    <row r="295" customFormat="false" ht="15" hidden="false" customHeight="false" outlineLevel="0" collapsed="false">
      <c r="A295" s="27" t="str">
        <f aca="false">IF(COUNTA(B295:I295)=0,"",ROW()-4)</f>
        <v/>
      </c>
      <c r="B295" s="28"/>
      <c r="C295" s="29"/>
      <c r="D295" s="30"/>
      <c r="E295" s="29"/>
      <c r="F295" s="30"/>
      <c r="G295" s="31"/>
      <c r="H295" s="32"/>
      <c r="I295" s="32"/>
      <c r="J295" s="33" t="str">
        <f aca="false">IF(OR(H295="",I295=""),"",IF(UPPER(SUBSTITUTE(SUBSTITUTE(SUBSTITUTE(H295," ",""),",",""),";",""))=UPPER(SUBSTITUTE(SUBSTITUTE(SUBSTITUTE(I295," ",""),",",""),";","")),"Correct","Wrong"))</f>
        <v/>
      </c>
      <c r="K295" s="29"/>
      <c r="L295" s="29"/>
      <c r="M295" s="27" t="str">
        <f aca="false">IF(E295="","",IFERROR(INDEX(Lists!$B$5:$B$12,MATCH(E295,Lists!$A$5:$A$12,0)),""))</f>
        <v/>
      </c>
      <c r="N295" s="33" t="str">
        <f aca="false">IF(OR(L295="",M295=""),"",IF(L295&gt;M295,"Slow",IF(AND(J295="Wrong",L295&lt;0.5*M295),"Rushed?","OK")))</f>
        <v/>
      </c>
      <c r="O295" s="30"/>
      <c r="P295" s="30"/>
      <c r="Q295" s="34" t="str">
        <f aca="false">IF(OR(B295="",J295=""),"",IF(OR(J295="Wrong",K295="50-50",K295="Guess"),B295+Lists!$Y$5,""))</f>
        <v/>
      </c>
      <c r="R295" s="29"/>
      <c r="S295" s="34" t="str">
        <f aca="false">IF(Q295="","",B295+Lists!$Y$6)</f>
        <v/>
      </c>
      <c r="T295" s="29"/>
      <c r="U295" s="33" t="str">
        <f aca="true">IF(J295="","",IF(Q295="","—",IF(T295="Correct","Mastered",IF(OR(R295="Wrong",T295="Wrong"),"Keep reviewing",IF(AND(R295="",TODAY()&gt;=Q295),"Retry 1 DUE",IF(AND(R295="Correct",T295="",TODAY()&gt;=S295),"Retry 2 DUE",IF(R295="","Retry 1 scheduled","Retry 2 scheduled")))))))</f>
        <v/>
      </c>
    </row>
    <row r="296" customFormat="false" ht="15" hidden="false" customHeight="false" outlineLevel="0" collapsed="false">
      <c r="A296" s="27" t="str">
        <f aca="false">IF(COUNTA(B296:I296)=0,"",ROW()-4)</f>
        <v/>
      </c>
      <c r="B296" s="28"/>
      <c r="C296" s="29"/>
      <c r="D296" s="30"/>
      <c r="E296" s="29"/>
      <c r="F296" s="30"/>
      <c r="G296" s="31"/>
      <c r="H296" s="32"/>
      <c r="I296" s="32"/>
      <c r="J296" s="33" t="str">
        <f aca="false">IF(OR(H296="",I296=""),"",IF(UPPER(SUBSTITUTE(SUBSTITUTE(SUBSTITUTE(H296," ",""),",",""),";",""))=UPPER(SUBSTITUTE(SUBSTITUTE(SUBSTITUTE(I296," ",""),",",""),";","")),"Correct","Wrong"))</f>
        <v/>
      </c>
      <c r="K296" s="29"/>
      <c r="L296" s="29"/>
      <c r="M296" s="27" t="str">
        <f aca="false">IF(E296="","",IFERROR(INDEX(Lists!$B$5:$B$12,MATCH(E296,Lists!$A$5:$A$12,0)),""))</f>
        <v/>
      </c>
      <c r="N296" s="33" t="str">
        <f aca="false">IF(OR(L296="",M296=""),"",IF(L296&gt;M296,"Slow",IF(AND(J296="Wrong",L296&lt;0.5*M296),"Rushed?","OK")))</f>
        <v/>
      </c>
      <c r="O296" s="30"/>
      <c r="P296" s="30"/>
      <c r="Q296" s="34" t="str">
        <f aca="false">IF(OR(B296="",J296=""),"",IF(OR(J296="Wrong",K296="50-50",K296="Guess"),B296+Lists!$Y$5,""))</f>
        <v/>
      </c>
      <c r="R296" s="29"/>
      <c r="S296" s="34" t="str">
        <f aca="false">IF(Q296="","",B296+Lists!$Y$6)</f>
        <v/>
      </c>
      <c r="T296" s="29"/>
      <c r="U296" s="33" t="str">
        <f aca="true">IF(J296="","",IF(Q296="","—",IF(T296="Correct","Mastered",IF(OR(R296="Wrong",T296="Wrong"),"Keep reviewing",IF(AND(R296="",TODAY()&gt;=Q296),"Retry 1 DUE",IF(AND(R296="Correct",T296="",TODAY()&gt;=S296),"Retry 2 DUE",IF(R296="","Retry 1 scheduled","Retry 2 scheduled")))))))</f>
        <v/>
      </c>
    </row>
    <row r="297" customFormat="false" ht="15" hidden="false" customHeight="false" outlineLevel="0" collapsed="false">
      <c r="A297" s="27" t="str">
        <f aca="false">IF(COUNTA(B297:I297)=0,"",ROW()-4)</f>
        <v/>
      </c>
      <c r="B297" s="28"/>
      <c r="C297" s="29"/>
      <c r="D297" s="30"/>
      <c r="E297" s="29"/>
      <c r="F297" s="30"/>
      <c r="G297" s="31"/>
      <c r="H297" s="32"/>
      <c r="I297" s="32"/>
      <c r="J297" s="33" t="str">
        <f aca="false">IF(OR(H297="",I297=""),"",IF(UPPER(SUBSTITUTE(SUBSTITUTE(SUBSTITUTE(H297," ",""),",",""),";",""))=UPPER(SUBSTITUTE(SUBSTITUTE(SUBSTITUTE(I297," ",""),",",""),";","")),"Correct","Wrong"))</f>
        <v/>
      </c>
      <c r="K297" s="29"/>
      <c r="L297" s="29"/>
      <c r="M297" s="27" t="str">
        <f aca="false">IF(E297="","",IFERROR(INDEX(Lists!$B$5:$B$12,MATCH(E297,Lists!$A$5:$A$12,0)),""))</f>
        <v/>
      </c>
      <c r="N297" s="33" t="str">
        <f aca="false">IF(OR(L297="",M297=""),"",IF(L297&gt;M297,"Slow",IF(AND(J297="Wrong",L297&lt;0.5*M297),"Rushed?","OK")))</f>
        <v/>
      </c>
      <c r="O297" s="30"/>
      <c r="P297" s="30"/>
      <c r="Q297" s="34" t="str">
        <f aca="false">IF(OR(B297="",J297=""),"",IF(OR(J297="Wrong",K297="50-50",K297="Guess"),B297+Lists!$Y$5,""))</f>
        <v/>
      </c>
      <c r="R297" s="29"/>
      <c r="S297" s="34" t="str">
        <f aca="false">IF(Q297="","",B297+Lists!$Y$6)</f>
        <v/>
      </c>
      <c r="T297" s="29"/>
      <c r="U297" s="33" t="str">
        <f aca="true">IF(J297="","",IF(Q297="","—",IF(T297="Correct","Mastered",IF(OR(R297="Wrong",T297="Wrong"),"Keep reviewing",IF(AND(R297="",TODAY()&gt;=Q297),"Retry 1 DUE",IF(AND(R297="Correct",T297="",TODAY()&gt;=S297),"Retry 2 DUE",IF(R297="","Retry 1 scheduled","Retry 2 scheduled")))))))</f>
        <v/>
      </c>
    </row>
    <row r="298" customFormat="false" ht="15" hidden="false" customHeight="false" outlineLevel="0" collapsed="false">
      <c r="A298" s="27" t="str">
        <f aca="false">IF(COUNTA(B298:I298)=0,"",ROW()-4)</f>
        <v/>
      </c>
      <c r="B298" s="28"/>
      <c r="C298" s="29"/>
      <c r="D298" s="30"/>
      <c r="E298" s="29"/>
      <c r="F298" s="30"/>
      <c r="G298" s="31"/>
      <c r="H298" s="32"/>
      <c r="I298" s="32"/>
      <c r="J298" s="33" t="str">
        <f aca="false">IF(OR(H298="",I298=""),"",IF(UPPER(SUBSTITUTE(SUBSTITUTE(SUBSTITUTE(H298," ",""),",",""),";",""))=UPPER(SUBSTITUTE(SUBSTITUTE(SUBSTITUTE(I298," ",""),",",""),";","")),"Correct","Wrong"))</f>
        <v/>
      </c>
      <c r="K298" s="29"/>
      <c r="L298" s="29"/>
      <c r="M298" s="27" t="str">
        <f aca="false">IF(E298="","",IFERROR(INDEX(Lists!$B$5:$B$12,MATCH(E298,Lists!$A$5:$A$12,0)),""))</f>
        <v/>
      </c>
      <c r="N298" s="33" t="str">
        <f aca="false">IF(OR(L298="",M298=""),"",IF(L298&gt;M298,"Slow",IF(AND(J298="Wrong",L298&lt;0.5*M298),"Rushed?","OK")))</f>
        <v/>
      </c>
      <c r="O298" s="30"/>
      <c r="P298" s="30"/>
      <c r="Q298" s="34" t="str">
        <f aca="false">IF(OR(B298="",J298=""),"",IF(OR(J298="Wrong",K298="50-50",K298="Guess"),B298+Lists!$Y$5,""))</f>
        <v/>
      </c>
      <c r="R298" s="29"/>
      <c r="S298" s="34" t="str">
        <f aca="false">IF(Q298="","",B298+Lists!$Y$6)</f>
        <v/>
      </c>
      <c r="T298" s="29"/>
      <c r="U298" s="33" t="str">
        <f aca="true">IF(J298="","",IF(Q298="","—",IF(T298="Correct","Mastered",IF(OR(R298="Wrong",T298="Wrong"),"Keep reviewing",IF(AND(R298="",TODAY()&gt;=Q298),"Retry 1 DUE",IF(AND(R298="Correct",T298="",TODAY()&gt;=S298),"Retry 2 DUE",IF(R298="","Retry 1 scheduled","Retry 2 scheduled")))))))</f>
        <v/>
      </c>
    </row>
    <row r="299" customFormat="false" ht="15" hidden="false" customHeight="false" outlineLevel="0" collapsed="false">
      <c r="A299" s="27" t="str">
        <f aca="false">IF(COUNTA(B299:I299)=0,"",ROW()-4)</f>
        <v/>
      </c>
      <c r="B299" s="28"/>
      <c r="C299" s="29"/>
      <c r="D299" s="30"/>
      <c r="E299" s="29"/>
      <c r="F299" s="30"/>
      <c r="G299" s="31"/>
      <c r="H299" s="32"/>
      <c r="I299" s="32"/>
      <c r="J299" s="33" t="str">
        <f aca="false">IF(OR(H299="",I299=""),"",IF(UPPER(SUBSTITUTE(SUBSTITUTE(SUBSTITUTE(H299," ",""),",",""),";",""))=UPPER(SUBSTITUTE(SUBSTITUTE(SUBSTITUTE(I299," ",""),",",""),";","")),"Correct","Wrong"))</f>
        <v/>
      </c>
      <c r="K299" s="29"/>
      <c r="L299" s="29"/>
      <c r="M299" s="27" t="str">
        <f aca="false">IF(E299="","",IFERROR(INDEX(Lists!$B$5:$B$12,MATCH(E299,Lists!$A$5:$A$12,0)),""))</f>
        <v/>
      </c>
      <c r="N299" s="33" t="str">
        <f aca="false">IF(OR(L299="",M299=""),"",IF(L299&gt;M299,"Slow",IF(AND(J299="Wrong",L299&lt;0.5*M299),"Rushed?","OK")))</f>
        <v/>
      </c>
      <c r="O299" s="30"/>
      <c r="P299" s="30"/>
      <c r="Q299" s="34" t="str">
        <f aca="false">IF(OR(B299="",J299=""),"",IF(OR(J299="Wrong",K299="50-50",K299="Guess"),B299+Lists!$Y$5,""))</f>
        <v/>
      </c>
      <c r="R299" s="29"/>
      <c r="S299" s="34" t="str">
        <f aca="false">IF(Q299="","",B299+Lists!$Y$6)</f>
        <v/>
      </c>
      <c r="T299" s="29"/>
      <c r="U299" s="33" t="str">
        <f aca="true">IF(J299="","",IF(Q299="","—",IF(T299="Correct","Mastered",IF(OR(R299="Wrong",T299="Wrong"),"Keep reviewing",IF(AND(R299="",TODAY()&gt;=Q299),"Retry 1 DUE",IF(AND(R299="Correct",T299="",TODAY()&gt;=S299),"Retry 2 DUE",IF(R299="","Retry 1 scheduled","Retry 2 scheduled")))))))</f>
        <v/>
      </c>
    </row>
    <row r="300" customFormat="false" ht="15" hidden="false" customHeight="false" outlineLevel="0" collapsed="false">
      <c r="A300" s="27" t="str">
        <f aca="false">IF(COUNTA(B300:I300)=0,"",ROW()-4)</f>
        <v/>
      </c>
      <c r="B300" s="28"/>
      <c r="C300" s="29"/>
      <c r="D300" s="30"/>
      <c r="E300" s="29"/>
      <c r="F300" s="30"/>
      <c r="G300" s="31"/>
      <c r="H300" s="32"/>
      <c r="I300" s="32"/>
      <c r="J300" s="33" t="str">
        <f aca="false">IF(OR(H300="",I300=""),"",IF(UPPER(SUBSTITUTE(SUBSTITUTE(SUBSTITUTE(H300," ",""),",",""),";",""))=UPPER(SUBSTITUTE(SUBSTITUTE(SUBSTITUTE(I300," ",""),",",""),";","")),"Correct","Wrong"))</f>
        <v/>
      </c>
      <c r="K300" s="29"/>
      <c r="L300" s="29"/>
      <c r="M300" s="27" t="str">
        <f aca="false">IF(E300="","",IFERROR(INDEX(Lists!$B$5:$B$12,MATCH(E300,Lists!$A$5:$A$12,0)),""))</f>
        <v/>
      </c>
      <c r="N300" s="33" t="str">
        <f aca="false">IF(OR(L300="",M300=""),"",IF(L300&gt;M300,"Slow",IF(AND(J300="Wrong",L300&lt;0.5*M300),"Rushed?","OK")))</f>
        <v/>
      </c>
      <c r="O300" s="30"/>
      <c r="P300" s="30"/>
      <c r="Q300" s="34" t="str">
        <f aca="false">IF(OR(B300="",J300=""),"",IF(OR(J300="Wrong",K300="50-50",K300="Guess"),B300+Lists!$Y$5,""))</f>
        <v/>
      </c>
      <c r="R300" s="29"/>
      <c r="S300" s="34" t="str">
        <f aca="false">IF(Q300="","",B300+Lists!$Y$6)</f>
        <v/>
      </c>
      <c r="T300" s="29"/>
      <c r="U300" s="33" t="str">
        <f aca="true">IF(J300="","",IF(Q300="","—",IF(T300="Correct","Mastered",IF(OR(R300="Wrong",T300="Wrong"),"Keep reviewing",IF(AND(R300="",TODAY()&gt;=Q300),"Retry 1 DUE",IF(AND(R300="Correct",T300="",TODAY()&gt;=S300),"Retry 2 DUE",IF(R300="","Retry 1 scheduled","Retry 2 scheduled")))))))</f>
        <v/>
      </c>
    </row>
    <row r="301" customFormat="false" ht="15" hidden="false" customHeight="false" outlineLevel="0" collapsed="false">
      <c r="A301" s="27" t="str">
        <f aca="false">IF(COUNTA(B301:I301)=0,"",ROW()-4)</f>
        <v/>
      </c>
      <c r="B301" s="28"/>
      <c r="C301" s="29"/>
      <c r="D301" s="30"/>
      <c r="E301" s="29"/>
      <c r="F301" s="30"/>
      <c r="G301" s="31"/>
      <c r="H301" s="32"/>
      <c r="I301" s="32"/>
      <c r="J301" s="33" t="str">
        <f aca="false">IF(OR(H301="",I301=""),"",IF(UPPER(SUBSTITUTE(SUBSTITUTE(SUBSTITUTE(H301," ",""),",",""),";",""))=UPPER(SUBSTITUTE(SUBSTITUTE(SUBSTITUTE(I301," ",""),",",""),";","")),"Correct","Wrong"))</f>
        <v/>
      </c>
      <c r="K301" s="29"/>
      <c r="L301" s="29"/>
      <c r="M301" s="27" t="str">
        <f aca="false">IF(E301="","",IFERROR(INDEX(Lists!$B$5:$B$12,MATCH(E301,Lists!$A$5:$A$12,0)),""))</f>
        <v/>
      </c>
      <c r="N301" s="33" t="str">
        <f aca="false">IF(OR(L301="",M301=""),"",IF(L301&gt;M301,"Slow",IF(AND(J301="Wrong",L301&lt;0.5*M301),"Rushed?","OK")))</f>
        <v/>
      </c>
      <c r="O301" s="30"/>
      <c r="P301" s="30"/>
      <c r="Q301" s="34" t="str">
        <f aca="false">IF(OR(B301="",J301=""),"",IF(OR(J301="Wrong",K301="50-50",K301="Guess"),B301+Lists!$Y$5,""))</f>
        <v/>
      </c>
      <c r="R301" s="29"/>
      <c r="S301" s="34" t="str">
        <f aca="false">IF(Q301="","",B301+Lists!$Y$6)</f>
        <v/>
      </c>
      <c r="T301" s="29"/>
      <c r="U301" s="33" t="str">
        <f aca="true">IF(J301="","",IF(Q301="","—",IF(T301="Correct","Mastered",IF(OR(R301="Wrong",T301="Wrong"),"Keep reviewing",IF(AND(R301="",TODAY()&gt;=Q301),"Retry 1 DUE",IF(AND(R301="Correct",T301="",TODAY()&gt;=S301),"Retry 2 DUE",IF(R301="","Retry 1 scheduled","Retry 2 scheduled")))))))</f>
        <v/>
      </c>
    </row>
    <row r="302" customFormat="false" ht="15" hidden="false" customHeight="false" outlineLevel="0" collapsed="false">
      <c r="A302" s="27" t="str">
        <f aca="false">IF(COUNTA(B302:I302)=0,"",ROW()-4)</f>
        <v/>
      </c>
      <c r="B302" s="28"/>
      <c r="C302" s="29"/>
      <c r="D302" s="30"/>
      <c r="E302" s="29"/>
      <c r="F302" s="30"/>
      <c r="G302" s="31"/>
      <c r="H302" s="32"/>
      <c r="I302" s="32"/>
      <c r="J302" s="33" t="str">
        <f aca="false">IF(OR(H302="",I302=""),"",IF(UPPER(SUBSTITUTE(SUBSTITUTE(SUBSTITUTE(H302," ",""),",",""),";",""))=UPPER(SUBSTITUTE(SUBSTITUTE(SUBSTITUTE(I302," ",""),",",""),";","")),"Correct","Wrong"))</f>
        <v/>
      </c>
      <c r="K302" s="29"/>
      <c r="L302" s="29"/>
      <c r="M302" s="27" t="str">
        <f aca="false">IF(E302="","",IFERROR(INDEX(Lists!$B$5:$B$12,MATCH(E302,Lists!$A$5:$A$12,0)),""))</f>
        <v/>
      </c>
      <c r="N302" s="33" t="str">
        <f aca="false">IF(OR(L302="",M302=""),"",IF(L302&gt;M302,"Slow",IF(AND(J302="Wrong",L302&lt;0.5*M302),"Rushed?","OK")))</f>
        <v/>
      </c>
      <c r="O302" s="30"/>
      <c r="P302" s="30"/>
      <c r="Q302" s="34" t="str">
        <f aca="false">IF(OR(B302="",J302=""),"",IF(OR(J302="Wrong",K302="50-50",K302="Guess"),B302+Lists!$Y$5,""))</f>
        <v/>
      </c>
      <c r="R302" s="29"/>
      <c r="S302" s="34" t="str">
        <f aca="false">IF(Q302="","",B302+Lists!$Y$6)</f>
        <v/>
      </c>
      <c r="T302" s="29"/>
      <c r="U302" s="33" t="str">
        <f aca="true">IF(J302="","",IF(Q302="","—",IF(T302="Correct","Mastered",IF(OR(R302="Wrong",T302="Wrong"),"Keep reviewing",IF(AND(R302="",TODAY()&gt;=Q302),"Retry 1 DUE",IF(AND(R302="Correct",T302="",TODAY()&gt;=S302),"Retry 2 DUE",IF(R302="","Retry 1 scheduled","Retry 2 scheduled")))))))</f>
        <v/>
      </c>
    </row>
    <row r="303" customFormat="false" ht="15" hidden="false" customHeight="false" outlineLevel="0" collapsed="false">
      <c r="A303" s="27" t="str">
        <f aca="false">IF(COUNTA(B303:I303)=0,"",ROW()-4)</f>
        <v/>
      </c>
      <c r="B303" s="28"/>
      <c r="C303" s="29"/>
      <c r="D303" s="30"/>
      <c r="E303" s="29"/>
      <c r="F303" s="30"/>
      <c r="G303" s="31"/>
      <c r="H303" s="32"/>
      <c r="I303" s="32"/>
      <c r="J303" s="33" t="str">
        <f aca="false">IF(OR(H303="",I303=""),"",IF(UPPER(SUBSTITUTE(SUBSTITUTE(SUBSTITUTE(H303," ",""),",",""),";",""))=UPPER(SUBSTITUTE(SUBSTITUTE(SUBSTITUTE(I303," ",""),",",""),";","")),"Correct","Wrong"))</f>
        <v/>
      </c>
      <c r="K303" s="29"/>
      <c r="L303" s="29"/>
      <c r="M303" s="27" t="str">
        <f aca="false">IF(E303="","",IFERROR(INDEX(Lists!$B$5:$B$12,MATCH(E303,Lists!$A$5:$A$12,0)),""))</f>
        <v/>
      </c>
      <c r="N303" s="33" t="str">
        <f aca="false">IF(OR(L303="",M303=""),"",IF(L303&gt;M303,"Slow",IF(AND(J303="Wrong",L303&lt;0.5*M303),"Rushed?","OK")))</f>
        <v/>
      </c>
      <c r="O303" s="30"/>
      <c r="P303" s="30"/>
      <c r="Q303" s="34" t="str">
        <f aca="false">IF(OR(B303="",J303=""),"",IF(OR(J303="Wrong",K303="50-50",K303="Guess"),B303+Lists!$Y$5,""))</f>
        <v/>
      </c>
      <c r="R303" s="29"/>
      <c r="S303" s="34" t="str">
        <f aca="false">IF(Q303="","",B303+Lists!$Y$6)</f>
        <v/>
      </c>
      <c r="T303" s="29"/>
      <c r="U303" s="33" t="str">
        <f aca="true">IF(J303="","",IF(Q303="","—",IF(T303="Correct","Mastered",IF(OR(R303="Wrong",T303="Wrong"),"Keep reviewing",IF(AND(R303="",TODAY()&gt;=Q303),"Retry 1 DUE",IF(AND(R303="Correct",T303="",TODAY()&gt;=S303),"Retry 2 DUE",IF(R303="","Retry 1 scheduled","Retry 2 scheduled")))))))</f>
        <v/>
      </c>
    </row>
    <row r="304" customFormat="false" ht="15" hidden="false" customHeight="false" outlineLevel="0" collapsed="false">
      <c r="A304" s="27" t="str">
        <f aca="false">IF(COUNTA(B304:I304)=0,"",ROW()-4)</f>
        <v/>
      </c>
      <c r="B304" s="28"/>
      <c r="C304" s="29"/>
      <c r="D304" s="30"/>
      <c r="E304" s="29"/>
      <c r="F304" s="30"/>
      <c r="G304" s="31"/>
      <c r="H304" s="32"/>
      <c r="I304" s="32"/>
      <c r="J304" s="33" t="str">
        <f aca="false">IF(OR(H304="",I304=""),"",IF(UPPER(SUBSTITUTE(SUBSTITUTE(SUBSTITUTE(H304," ",""),",",""),";",""))=UPPER(SUBSTITUTE(SUBSTITUTE(SUBSTITUTE(I304," ",""),",",""),";","")),"Correct","Wrong"))</f>
        <v/>
      </c>
      <c r="K304" s="29"/>
      <c r="L304" s="29"/>
      <c r="M304" s="27" t="str">
        <f aca="false">IF(E304="","",IFERROR(INDEX(Lists!$B$5:$B$12,MATCH(E304,Lists!$A$5:$A$12,0)),""))</f>
        <v/>
      </c>
      <c r="N304" s="33" t="str">
        <f aca="false">IF(OR(L304="",M304=""),"",IF(L304&gt;M304,"Slow",IF(AND(J304="Wrong",L304&lt;0.5*M304),"Rushed?","OK")))</f>
        <v/>
      </c>
      <c r="O304" s="30"/>
      <c r="P304" s="30"/>
      <c r="Q304" s="34" t="str">
        <f aca="false">IF(OR(B304="",J304=""),"",IF(OR(J304="Wrong",K304="50-50",K304="Guess"),B304+Lists!$Y$5,""))</f>
        <v/>
      </c>
      <c r="R304" s="29"/>
      <c r="S304" s="34" t="str">
        <f aca="false">IF(Q304="","",B304+Lists!$Y$6)</f>
        <v/>
      </c>
      <c r="T304" s="29"/>
      <c r="U304" s="33" t="str">
        <f aca="true">IF(J304="","",IF(Q304="","—",IF(T304="Correct","Mastered",IF(OR(R304="Wrong",T304="Wrong"),"Keep reviewing",IF(AND(R304="",TODAY()&gt;=Q304),"Retry 1 DUE",IF(AND(R304="Correct",T304="",TODAY()&gt;=S304),"Retry 2 DUE",IF(R304="","Retry 1 scheduled","Retry 2 scheduled")))))))</f>
        <v/>
      </c>
    </row>
    <row r="305" customFormat="false" ht="15" hidden="false" customHeight="false" outlineLevel="0" collapsed="false">
      <c r="A305" s="27" t="str">
        <f aca="false">IF(COUNTA(B305:I305)=0,"",ROW()-4)</f>
        <v/>
      </c>
      <c r="B305" s="28"/>
      <c r="C305" s="29"/>
      <c r="D305" s="30"/>
      <c r="E305" s="29"/>
      <c r="F305" s="30"/>
      <c r="G305" s="31"/>
      <c r="H305" s="32"/>
      <c r="I305" s="32"/>
      <c r="J305" s="33" t="str">
        <f aca="false">IF(OR(H305="",I305=""),"",IF(UPPER(SUBSTITUTE(SUBSTITUTE(SUBSTITUTE(H305," ",""),",",""),";",""))=UPPER(SUBSTITUTE(SUBSTITUTE(SUBSTITUTE(I305," ",""),",",""),";","")),"Correct","Wrong"))</f>
        <v/>
      </c>
      <c r="K305" s="29"/>
      <c r="L305" s="29"/>
      <c r="M305" s="27" t="str">
        <f aca="false">IF(E305="","",IFERROR(INDEX(Lists!$B$5:$B$12,MATCH(E305,Lists!$A$5:$A$12,0)),""))</f>
        <v/>
      </c>
      <c r="N305" s="33" t="str">
        <f aca="false">IF(OR(L305="",M305=""),"",IF(L305&gt;M305,"Slow",IF(AND(J305="Wrong",L305&lt;0.5*M305),"Rushed?","OK")))</f>
        <v/>
      </c>
      <c r="O305" s="30"/>
      <c r="P305" s="30"/>
      <c r="Q305" s="34" t="str">
        <f aca="false">IF(OR(B305="",J305=""),"",IF(OR(J305="Wrong",K305="50-50",K305="Guess"),B305+Lists!$Y$5,""))</f>
        <v/>
      </c>
      <c r="R305" s="29"/>
      <c r="S305" s="34" t="str">
        <f aca="false">IF(Q305="","",B305+Lists!$Y$6)</f>
        <v/>
      </c>
      <c r="T305" s="29"/>
      <c r="U305" s="33" t="str">
        <f aca="true">IF(J305="","",IF(Q305="","—",IF(T305="Correct","Mastered",IF(OR(R305="Wrong",T305="Wrong"),"Keep reviewing",IF(AND(R305="",TODAY()&gt;=Q305),"Retry 1 DUE",IF(AND(R305="Correct",T305="",TODAY()&gt;=S305),"Retry 2 DUE",IF(R305="","Retry 1 scheduled","Retry 2 scheduled")))))))</f>
        <v/>
      </c>
    </row>
    <row r="306" customFormat="false" ht="15" hidden="false" customHeight="false" outlineLevel="0" collapsed="false">
      <c r="A306" s="27" t="str">
        <f aca="false">IF(COUNTA(B306:I306)=0,"",ROW()-4)</f>
        <v/>
      </c>
      <c r="B306" s="28"/>
      <c r="C306" s="29"/>
      <c r="D306" s="30"/>
      <c r="E306" s="29"/>
      <c r="F306" s="30"/>
      <c r="G306" s="31"/>
      <c r="H306" s="32"/>
      <c r="I306" s="32"/>
      <c r="J306" s="33" t="str">
        <f aca="false">IF(OR(H306="",I306=""),"",IF(UPPER(SUBSTITUTE(SUBSTITUTE(SUBSTITUTE(H306," ",""),",",""),";",""))=UPPER(SUBSTITUTE(SUBSTITUTE(SUBSTITUTE(I306," ",""),",",""),";","")),"Correct","Wrong"))</f>
        <v/>
      </c>
      <c r="K306" s="29"/>
      <c r="L306" s="29"/>
      <c r="M306" s="27" t="str">
        <f aca="false">IF(E306="","",IFERROR(INDEX(Lists!$B$5:$B$12,MATCH(E306,Lists!$A$5:$A$12,0)),""))</f>
        <v/>
      </c>
      <c r="N306" s="33" t="str">
        <f aca="false">IF(OR(L306="",M306=""),"",IF(L306&gt;M306,"Slow",IF(AND(J306="Wrong",L306&lt;0.5*M306),"Rushed?","OK")))</f>
        <v/>
      </c>
      <c r="O306" s="30"/>
      <c r="P306" s="30"/>
      <c r="Q306" s="34" t="str">
        <f aca="false">IF(OR(B306="",J306=""),"",IF(OR(J306="Wrong",K306="50-50",K306="Guess"),B306+Lists!$Y$5,""))</f>
        <v/>
      </c>
      <c r="R306" s="29"/>
      <c r="S306" s="34" t="str">
        <f aca="false">IF(Q306="","",B306+Lists!$Y$6)</f>
        <v/>
      </c>
      <c r="T306" s="29"/>
      <c r="U306" s="33" t="str">
        <f aca="true">IF(J306="","",IF(Q306="","—",IF(T306="Correct","Mastered",IF(OR(R306="Wrong",T306="Wrong"),"Keep reviewing",IF(AND(R306="",TODAY()&gt;=Q306),"Retry 1 DUE",IF(AND(R306="Correct",T306="",TODAY()&gt;=S306),"Retry 2 DUE",IF(R306="","Retry 1 scheduled","Retry 2 scheduled")))))))</f>
        <v/>
      </c>
    </row>
    <row r="307" customFormat="false" ht="15" hidden="false" customHeight="false" outlineLevel="0" collapsed="false">
      <c r="A307" s="27" t="str">
        <f aca="false">IF(COUNTA(B307:I307)=0,"",ROW()-4)</f>
        <v/>
      </c>
      <c r="B307" s="28"/>
      <c r="C307" s="29"/>
      <c r="D307" s="30"/>
      <c r="E307" s="29"/>
      <c r="F307" s="30"/>
      <c r="G307" s="31"/>
      <c r="H307" s="32"/>
      <c r="I307" s="32"/>
      <c r="J307" s="33" t="str">
        <f aca="false">IF(OR(H307="",I307=""),"",IF(UPPER(SUBSTITUTE(SUBSTITUTE(SUBSTITUTE(H307," ",""),",",""),";",""))=UPPER(SUBSTITUTE(SUBSTITUTE(SUBSTITUTE(I307," ",""),",",""),";","")),"Correct","Wrong"))</f>
        <v/>
      </c>
      <c r="K307" s="29"/>
      <c r="L307" s="29"/>
      <c r="M307" s="27" t="str">
        <f aca="false">IF(E307="","",IFERROR(INDEX(Lists!$B$5:$B$12,MATCH(E307,Lists!$A$5:$A$12,0)),""))</f>
        <v/>
      </c>
      <c r="N307" s="33" t="str">
        <f aca="false">IF(OR(L307="",M307=""),"",IF(L307&gt;M307,"Slow",IF(AND(J307="Wrong",L307&lt;0.5*M307),"Rushed?","OK")))</f>
        <v/>
      </c>
      <c r="O307" s="30"/>
      <c r="P307" s="30"/>
      <c r="Q307" s="34" t="str">
        <f aca="false">IF(OR(B307="",J307=""),"",IF(OR(J307="Wrong",K307="50-50",K307="Guess"),B307+Lists!$Y$5,""))</f>
        <v/>
      </c>
      <c r="R307" s="29"/>
      <c r="S307" s="34" t="str">
        <f aca="false">IF(Q307="","",B307+Lists!$Y$6)</f>
        <v/>
      </c>
      <c r="T307" s="29"/>
      <c r="U307" s="33" t="str">
        <f aca="true">IF(J307="","",IF(Q307="","—",IF(T307="Correct","Mastered",IF(OR(R307="Wrong",T307="Wrong"),"Keep reviewing",IF(AND(R307="",TODAY()&gt;=Q307),"Retry 1 DUE",IF(AND(R307="Correct",T307="",TODAY()&gt;=S307),"Retry 2 DUE",IF(R307="","Retry 1 scheduled","Retry 2 scheduled")))))))</f>
        <v/>
      </c>
    </row>
    <row r="308" customFormat="false" ht="15" hidden="false" customHeight="false" outlineLevel="0" collapsed="false">
      <c r="A308" s="27" t="str">
        <f aca="false">IF(COUNTA(B308:I308)=0,"",ROW()-4)</f>
        <v/>
      </c>
      <c r="B308" s="28"/>
      <c r="C308" s="29"/>
      <c r="D308" s="30"/>
      <c r="E308" s="29"/>
      <c r="F308" s="30"/>
      <c r="G308" s="31"/>
      <c r="H308" s="32"/>
      <c r="I308" s="32"/>
      <c r="J308" s="33" t="str">
        <f aca="false">IF(OR(H308="",I308=""),"",IF(UPPER(SUBSTITUTE(SUBSTITUTE(SUBSTITUTE(H308," ",""),",",""),";",""))=UPPER(SUBSTITUTE(SUBSTITUTE(SUBSTITUTE(I308," ",""),",",""),";","")),"Correct","Wrong"))</f>
        <v/>
      </c>
      <c r="K308" s="29"/>
      <c r="L308" s="29"/>
      <c r="M308" s="27" t="str">
        <f aca="false">IF(E308="","",IFERROR(INDEX(Lists!$B$5:$B$12,MATCH(E308,Lists!$A$5:$A$12,0)),""))</f>
        <v/>
      </c>
      <c r="N308" s="33" t="str">
        <f aca="false">IF(OR(L308="",M308=""),"",IF(L308&gt;M308,"Slow",IF(AND(J308="Wrong",L308&lt;0.5*M308),"Rushed?","OK")))</f>
        <v/>
      </c>
      <c r="O308" s="30"/>
      <c r="P308" s="30"/>
      <c r="Q308" s="34" t="str">
        <f aca="false">IF(OR(B308="",J308=""),"",IF(OR(J308="Wrong",K308="50-50",K308="Guess"),B308+Lists!$Y$5,""))</f>
        <v/>
      </c>
      <c r="R308" s="29"/>
      <c r="S308" s="34" t="str">
        <f aca="false">IF(Q308="","",B308+Lists!$Y$6)</f>
        <v/>
      </c>
      <c r="T308" s="29"/>
      <c r="U308" s="33" t="str">
        <f aca="true">IF(J308="","",IF(Q308="","—",IF(T308="Correct","Mastered",IF(OR(R308="Wrong",T308="Wrong"),"Keep reviewing",IF(AND(R308="",TODAY()&gt;=Q308),"Retry 1 DUE",IF(AND(R308="Correct",T308="",TODAY()&gt;=S308),"Retry 2 DUE",IF(R308="","Retry 1 scheduled","Retry 2 scheduled")))))))</f>
        <v/>
      </c>
    </row>
    <row r="309" customFormat="false" ht="15" hidden="false" customHeight="false" outlineLevel="0" collapsed="false">
      <c r="A309" s="27" t="str">
        <f aca="false">IF(COUNTA(B309:I309)=0,"",ROW()-4)</f>
        <v/>
      </c>
      <c r="B309" s="28"/>
      <c r="C309" s="29"/>
      <c r="D309" s="30"/>
      <c r="E309" s="29"/>
      <c r="F309" s="30"/>
      <c r="G309" s="31"/>
      <c r="H309" s="32"/>
      <c r="I309" s="32"/>
      <c r="J309" s="33" t="str">
        <f aca="false">IF(OR(H309="",I309=""),"",IF(UPPER(SUBSTITUTE(SUBSTITUTE(SUBSTITUTE(H309," ",""),",",""),";",""))=UPPER(SUBSTITUTE(SUBSTITUTE(SUBSTITUTE(I309," ",""),",",""),";","")),"Correct","Wrong"))</f>
        <v/>
      </c>
      <c r="K309" s="29"/>
      <c r="L309" s="29"/>
      <c r="M309" s="27" t="str">
        <f aca="false">IF(E309="","",IFERROR(INDEX(Lists!$B$5:$B$12,MATCH(E309,Lists!$A$5:$A$12,0)),""))</f>
        <v/>
      </c>
      <c r="N309" s="33" t="str">
        <f aca="false">IF(OR(L309="",M309=""),"",IF(L309&gt;M309,"Slow",IF(AND(J309="Wrong",L309&lt;0.5*M309),"Rushed?","OK")))</f>
        <v/>
      </c>
      <c r="O309" s="30"/>
      <c r="P309" s="30"/>
      <c r="Q309" s="34" t="str">
        <f aca="false">IF(OR(B309="",J309=""),"",IF(OR(J309="Wrong",K309="50-50",K309="Guess"),B309+Lists!$Y$5,""))</f>
        <v/>
      </c>
      <c r="R309" s="29"/>
      <c r="S309" s="34" t="str">
        <f aca="false">IF(Q309="","",B309+Lists!$Y$6)</f>
        <v/>
      </c>
      <c r="T309" s="29"/>
      <c r="U309" s="33" t="str">
        <f aca="true">IF(J309="","",IF(Q309="","—",IF(T309="Correct","Mastered",IF(OR(R309="Wrong",T309="Wrong"),"Keep reviewing",IF(AND(R309="",TODAY()&gt;=Q309),"Retry 1 DUE",IF(AND(R309="Correct",T309="",TODAY()&gt;=S309),"Retry 2 DUE",IF(R309="","Retry 1 scheduled","Retry 2 scheduled")))))))</f>
        <v/>
      </c>
    </row>
    <row r="310" customFormat="false" ht="15" hidden="false" customHeight="false" outlineLevel="0" collapsed="false">
      <c r="A310" s="27" t="str">
        <f aca="false">IF(COUNTA(B310:I310)=0,"",ROW()-4)</f>
        <v/>
      </c>
      <c r="B310" s="28"/>
      <c r="C310" s="29"/>
      <c r="D310" s="30"/>
      <c r="E310" s="29"/>
      <c r="F310" s="30"/>
      <c r="G310" s="31"/>
      <c r="H310" s="32"/>
      <c r="I310" s="32"/>
      <c r="J310" s="33" t="str">
        <f aca="false">IF(OR(H310="",I310=""),"",IF(UPPER(SUBSTITUTE(SUBSTITUTE(SUBSTITUTE(H310," ",""),",",""),";",""))=UPPER(SUBSTITUTE(SUBSTITUTE(SUBSTITUTE(I310," ",""),",",""),";","")),"Correct","Wrong"))</f>
        <v/>
      </c>
      <c r="K310" s="29"/>
      <c r="L310" s="29"/>
      <c r="M310" s="27" t="str">
        <f aca="false">IF(E310="","",IFERROR(INDEX(Lists!$B$5:$B$12,MATCH(E310,Lists!$A$5:$A$12,0)),""))</f>
        <v/>
      </c>
      <c r="N310" s="33" t="str">
        <f aca="false">IF(OR(L310="",M310=""),"",IF(L310&gt;M310,"Slow",IF(AND(J310="Wrong",L310&lt;0.5*M310),"Rushed?","OK")))</f>
        <v/>
      </c>
      <c r="O310" s="30"/>
      <c r="P310" s="30"/>
      <c r="Q310" s="34" t="str">
        <f aca="false">IF(OR(B310="",J310=""),"",IF(OR(J310="Wrong",K310="50-50",K310="Guess"),B310+Lists!$Y$5,""))</f>
        <v/>
      </c>
      <c r="R310" s="29"/>
      <c r="S310" s="34" t="str">
        <f aca="false">IF(Q310="","",B310+Lists!$Y$6)</f>
        <v/>
      </c>
      <c r="T310" s="29"/>
      <c r="U310" s="33" t="str">
        <f aca="true">IF(J310="","",IF(Q310="","—",IF(T310="Correct","Mastered",IF(OR(R310="Wrong",T310="Wrong"),"Keep reviewing",IF(AND(R310="",TODAY()&gt;=Q310),"Retry 1 DUE",IF(AND(R310="Correct",T310="",TODAY()&gt;=S310),"Retry 2 DUE",IF(R310="","Retry 1 scheduled","Retry 2 scheduled")))))))</f>
        <v/>
      </c>
    </row>
    <row r="311" customFormat="false" ht="15" hidden="false" customHeight="false" outlineLevel="0" collapsed="false">
      <c r="A311" s="27" t="str">
        <f aca="false">IF(COUNTA(B311:I311)=0,"",ROW()-4)</f>
        <v/>
      </c>
      <c r="B311" s="28"/>
      <c r="C311" s="29"/>
      <c r="D311" s="30"/>
      <c r="E311" s="29"/>
      <c r="F311" s="30"/>
      <c r="G311" s="31"/>
      <c r="H311" s="32"/>
      <c r="I311" s="32"/>
      <c r="J311" s="33" t="str">
        <f aca="false">IF(OR(H311="",I311=""),"",IF(UPPER(SUBSTITUTE(SUBSTITUTE(SUBSTITUTE(H311," ",""),",",""),";",""))=UPPER(SUBSTITUTE(SUBSTITUTE(SUBSTITUTE(I311," ",""),",",""),";","")),"Correct","Wrong"))</f>
        <v/>
      </c>
      <c r="K311" s="29"/>
      <c r="L311" s="29"/>
      <c r="M311" s="27" t="str">
        <f aca="false">IF(E311="","",IFERROR(INDEX(Lists!$B$5:$B$12,MATCH(E311,Lists!$A$5:$A$12,0)),""))</f>
        <v/>
      </c>
      <c r="N311" s="33" t="str">
        <f aca="false">IF(OR(L311="",M311=""),"",IF(L311&gt;M311,"Slow",IF(AND(J311="Wrong",L311&lt;0.5*M311),"Rushed?","OK")))</f>
        <v/>
      </c>
      <c r="O311" s="30"/>
      <c r="P311" s="30"/>
      <c r="Q311" s="34" t="str">
        <f aca="false">IF(OR(B311="",J311=""),"",IF(OR(J311="Wrong",K311="50-50",K311="Guess"),B311+Lists!$Y$5,""))</f>
        <v/>
      </c>
      <c r="R311" s="29"/>
      <c r="S311" s="34" t="str">
        <f aca="false">IF(Q311="","",B311+Lists!$Y$6)</f>
        <v/>
      </c>
      <c r="T311" s="29"/>
      <c r="U311" s="33" t="str">
        <f aca="true">IF(J311="","",IF(Q311="","—",IF(T311="Correct","Mastered",IF(OR(R311="Wrong",T311="Wrong"),"Keep reviewing",IF(AND(R311="",TODAY()&gt;=Q311),"Retry 1 DUE",IF(AND(R311="Correct",T311="",TODAY()&gt;=S311),"Retry 2 DUE",IF(R311="","Retry 1 scheduled","Retry 2 scheduled")))))))</f>
        <v/>
      </c>
    </row>
    <row r="312" customFormat="false" ht="15" hidden="false" customHeight="false" outlineLevel="0" collapsed="false">
      <c r="A312" s="27" t="str">
        <f aca="false">IF(COUNTA(B312:I312)=0,"",ROW()-4)</f>
        <v/>
      </c>
      <c r="B312" s="28"/>
      <c r="C312" s="29"/>
      <c r="D312" s="30"/>
      <c r="E312" s="29"/>
      <c r="F312" s="30"/>
      <c r="G312" s="31"/>
      <c r="H312" s="32"/>
      <c r="I312" s="32"/>
      <c r="J312" s="33" t="str">
        <f aca="false">IF(OR(H312="",I312=""),"",IF(UPPER(SUBSTITUTE(SUBSTITUTE(SUBSTITUTE(H312," ",""),",",""),";",""))=UPPER(SUBSTITUTE(SUBSTITUTE(SUBSTITUTE(I312," ",""),",",""),";","")),"Correct","Wrong"))</f>
        <v/>
      </c>
      <c r="K312" s="29"/>
      <c r="L312" s="29"/>
      <c r="M312" s="27" t="str">
        <f aca="false">IF(E312="","",IFERROR(INDEX(Lists!$B$5:$B$12,MATCH(E312,Lists!$A$5:$A$12,0)),""))</f>
        <v/>
      </c>
      <c r="N312" s="33" t="str">
        <f aca="false">IF(OR(L312="",M312=""),"",IF(L312&gt;M312,"Slow",IF(AND(J312="Wrong",L312&lt;0.5*M312),"Rushed?","OK")))</f>
        <v/>
      </c>
      <c r="O312" s="30"/>
      <c r="P312" s="30"/>
      <c r="Q312" s="34" t="str">
        <f aca="false">IF(OR(B312="",J312=""),"",IF(OR(J312="Wrong",K312="50-50",K312="Guess"),B312+Lists!$Y$5,""))</f>
        <v/>
      </c>
      <c r="R312" s="29"/>
      <c r="S312" s="34" t="str">
        <f aca="false">IF(Q312="","",B312+Lists!$Y$6)</f>
        <v/>
      </c>
      <c r="T312" s="29"/>
      <c r="U312" s="33" t="str">
        <f aca="true">IF(J312="","",IF(Q312="","—",IF(T312="Correct","Mastered",IF(OR(R312="Wrong",T312="Wrong"),"Keep reviewing",IF(AND(R312="",TODAY()&gt;=Q312),"Retry 1 DUE",IF(AND(R312="Correct",T312="",TODAY()&gt;=S312),"Retry 2 DUE",IF(R312="","Retry 1 scheduled","Retry 2 scheduled")))))))</f>
        <v/>
      </c>
    </row>
    <row r="313" customFormat="false" ht="15" hidden="false" customHeight="false" outlineLevel="0" collapsed="false">
      <c r="A313" s="27" t="str">
        <f aca="false">IF(COUNTA(B313:I313)=0,"",ROW()-4)</f>
        <v/>
      </c>
      <c r="B313" s="28"/>
      <c r="C313" s="29"/>
      <c r="D313" s="30"/>
      <c r="E313" s="29"/>
      <c r="F313" s="30"/>
      <c r="G313" s="31"/>
      <c r="H313" s="32"/>
      <c r="I313" s="32"/>
      <c r="J313" s="33" t="str">
        <f aca="false">IF(OR(H313="",I313=""),"",IF(UPPER(SUBSTITUTE(SUBSTITUTE(SUBSTITUTE(H313," ",""),",",""),";",""))=UPPER(SUBSTITUTE(SUBSTITUTE(SUBSTITUTE(I313," ",""),",",""),";","")),"Correct","Wrong"))</f>
        <v/>
      </c>
      <c r="K313" s="29"/>
      <c r="L313" s="29"/>
      <c r="M313" s="27" t="str">
        <f aca="false">IF(E313="","",IFERROR(INDEX(Lists!$B$5:$B$12,MATCH(E313,Lists!$A$5:$A$12,0)),""))</f>
        <v/>
      </c>
      <c r="N313" s="33" t="str">
        <f aca="false">IF(OR(L313="",M313=""),"",IF(L313&gt;M313,"Slow",IF(AND(J313="Wrong",L313&lt;0.5*M313),"Rushed?","OK")))</f>
        <v/>
      </c>
      <c r="O313" s="30"/>
      <c r="P313" s="30"/>
      <c r="Q313" s="34" t="str">
        <f aca="false">IF(OR(B313="",J313=""),"",IF(OR(J313="Wrong",K313="50-50",K313="Guess"),B313+Lists!$Y$5,""))</f>
        <v/>
      </c>
      <c r="R313" s="29"/>
      <c r="S313" s="34" t="str">
        <f aca="false">IF(Q313="","",B313+Lists!$Y$6)</f>
        <v/>
      </c>
      <c r="T313" s="29"/>
      <c r="U313" s="33" t="str">
        <f aca="true">IF(J313="","",IF(Q313="","—",IF(T313="Correct","Mastered",IF(OR(R313="Wrong",T313="Wrong"),"Keep reviewing",IF(AND(R313="",TODAY()&gt;=Q313),"Retry 1 DUE",IF(AND(R313="Correct",T313="",TODAY()&gt;=S313),"Retry 2 DUE",IF(R313="","Retry 1 scheduled","Retry 2 scheduled")))))))</f>
        <v/>
      </c>
    </row>
    <row r="314" customFormat="false" ht="15" hidden="false" customHeight="false" outlineLevel="0" collapsed="false">
      <c r="A314" s="27" t="str">
        <f aca="false">IF(COUNTA(B314:I314)=0,"",ROW()-4)</f>
        <v/>
      </c>
      <c r="B314" s="28"/>
      <c r="C314" s="29"/>
      <c r="D314" s="30"/>
      <c r="E314" s="29"/>
      <c r="F314" s="30"/>
      <c r="G314" s="31"/>
      <c r="H314" s="32"/>
      <c r="I314" s="32"/>
      <c r="J314" s="33" t="str">
        <f aca="false">IF(OR(H314="",I314=""),"",IF(UPPER(SUBSTITUTE(SUBSTITUTE(SUBSTITUTE(H314," ",""),",",""),";",""))=UPPER(SUBSTITUTE(SUBSTITUTE(SUBSTITUTE(I314," ",""),",",""),";","")),"Correct","Wrong"))</f>
        <v/>
      </c>
      <c r="K314" s="29"/>
      <c r="L314" s="29"/>
      <c r="M314" s="27" t="str">
        <f aca="false">IF(E314="","",IFERROR(INDEX(Lists!$B$5:$B$12,MATCH(E314,Lists!$A$5:$A$12,0)),""))</f>
        <v/>
      </c>
      <c r="N314" s="33" t="str">
        <f aca="false">IF(OR(L314="",M314=""),"",IF(L314&gt;M314,"Slow",IF(AND(J314="Wrong",L314&lt;0.5*M314),"Rushed?","OK")))</f>
        <v/>
      </c>
      <c r="O314" s="30"/>
      <c r="P314" s="30"/>
      <c r="Q314" s="34" t="str">
        <f aca="false">IF(OR(B314="",J314=""),"",IF(OR(J314="Wrong",K314="50-50",K314="Guess"),B314+Lists!$Y$5,""))</f>
        <v/>
      </c>
      <c r="R314" s="29"/>
      <c r="S314" s="34" t="str">
        <f aca="false">IF(Q314="","",B314+Lists!$Y$6)</f>
        <v/>
      </c>
      <c r="T314" s="29"/>
      <c r="U314" s="33" t="str">
        <f aca="true">IF(J314="","",IF(Q314="","—",IF(T314="Correct","Mastered",IF(OR(R314="Wrong",T314="Wrong"),"Keep reviewing",IF(AND(R314="",TODAY()&gt;=Q314),"Retry 1 DUE",IF(AND(R314="Correct",T314="",TODAY()&gt;=S314),"Retry 2 DUE",IF(R314="","Retry 1 scheduled","Retry 2 scheduled")))))))</f>
        <v/>
      </c>
    </row>
    <row r="315" customFormat="false" ht="15" hidden="false" customHeight="false" outlineLevel="0" collapsed="false">
      <c r="A315" s="27" t="str">
        <f aca="false">IF(COUNTA(B315:I315)=0,"",ROW()-4)</f>
        <v/>
      </c>
      <c r="B315" s="28"/>
      <c r="C315" s="29"/>
      <c r="D315" s="30"/>
      <c r="E315" s="29"/>
      <c r="F315" s="30"/>
      <c r="G315" s="31"/>
      <c r="H315" s="32"/>
      <c r="I315" s="32"/>
      <c r="J315" s="33" t="str">
        <f aca="false">IF(OR(H315="",I315=""),"",IF(UPPER(SUBSTITUTE(SUBSTITUTE(SUBSTITUTE(H315," ",""),",",""),";",""))=UPPER(SUBSTITUTE(SUBSTITUTE(SUBSTITUTE(I315," ",""),",",""),";","")),"Correct","Wrong"))</f>
        <v/>
      </c>
      <c r="K315" s="29"/>
      <c r="L315" s="29"/>
      <c r="M315" s="27" t="str">
        <f aca="false">IF(E315="","",IFERROR(INDEX(Lists!$B$5:$B$12,MATCH(E315,Lists!$A$5:$A$12,0)),""))</f>
        <v/>
      </c>
      <c r="N315" s="33" t="str">
        <f aca="false">IF(OR(L315="",M315=""),"",IF(L315&gt;M315,"Slow",IF(AND(J315="Wrong",L315&lt;0.5*M315),"Rushed?","OK")))</f>
        <v/>
      </c>
      <c r="O315" s="30"/>
      <c r="P315" s="30"/>
      <c r="Q315" s="34" t="str">
        <f aca="false">IF(OR(B315="",J315=""),"",IF(OR(J315="Wrong",K315="50-50",K315="Guess"),B315+Lists!$Y$5,""))</f>
        <v/>
      </c>
      <c r="R315" s="29"/>
      <c r="S315" s="34" t="str">
        <f aca="false">IF(Q315="","",B315+Lists!$Y$6)</f>
        <v/>
      </c>
      <c r="T315" s="29"/>
      <c r="U315" s="33" t="str">
        <f aca="true">IF(J315="","",IF(Q315="","—",IF(T315="Correct","Mastered",IF(OR(R315="Wrong",T315="Wrong"),"Keep reviewing",IF(AND(R315="",TODAY()&gt;=Q315),"Retry 1 DUE",IF(AND(R315="Correct",T315="",TODAY()&gt;=S315),"Retry 2 DUE",IF(R315="","Retry 1 scheduled","Retry 2 scheduled")))))))</f>
        <v/>
      </c>
    </row>
    <row r="316" customFormat="false" ht="15" hidden="false" customHeight="false" outlineLevel="0" collapsed="false">
      <c r="A316" s="27" t="str">
        <f aca="false">IF(COUNTA(B316:I316)=0,"",ROW()-4)</f>
        <v/>
      </c>
      <c r="B316" s="28"/>
      <c r="C316" s="29"/>
      <c r="D316" s="30"/>
      <c r="E316" s="29"/>
      <c r="F316" s="30"/>
      <c r="G316" s="31"/>
      <c r="H316" s="32"/>
      <c r="I316" s="32"/>
      <c r="J316" s="33" t="str">
        <f aca="false">IF(OR(H316="",I316=""),"",IF(UPPER(SUBSTITUTE(SUBSTITUTE(SUBSTITUTE(H316," ",""),",",""),";",""))=UPPER(SUBSTITUTE(SUBSTITUTE(SUBSTITUTE(I316," ",""),",",""),";","")),"Correct","Wrong"))</f>
        <v/>
      </c>
      <c r="K316" s="29"/>
      <c r="L316" s="29"/>
      <c r="M316" s="27" t="str">
        <f aca="false">IF(E316="","",IFERROR(INDEX(Lists!$B$5:$B$12,MATCH(E316,Lists!$A$5:$A$12,0)),""))</f>
        <v/>
      </c>
      <c r="N316" s="33" t="str">
        <f aca="false">IF(OR(L316="",M316=""),"",IF(L316&gt;M316,"Slow",IF(AND(J316="Wrong",L316&lt;0.5*M316),"Rushed?","OK")))</f>
        <v/>
      </c>
      <c r="O316" s="30"/>
      <c r="P316" s="30"/>
      <c r="Q316" s="34" t="str">
        <f aca="false">IF(OR(B316="",J316=""),"",IF(OR(J316="Wrong",K316="50-50",K316="Guess"),B316+Lists!$Y$5,""))</f>
        <v/>
      </c>
      <c r="R316" s="29"/>
      <c r="S316" s="34" t="str">
        <f aca="false">IF(Q316="","",B316+Lists!$Y$6)</f>
        <v/>
      </c>
      <c r="T316" s="29"/>
      <c r="U316" s="33" t="str">
        <f aca="true">IF(J316="","",IF(Q316="","—",IF(T316="Correct","Mastered",IF(OR(R316="Wrong",T316="Wrong"),"Keep reviewing",IF(AND(R316="",TODAY()&gt;=Q316),"Retry 1 DUE",IF(AND(R316="Correct",T316="",TODAY()&gt;=S316),"Retry 2 DUE",IF(R316="","Retry 1 scheduled","Retry 2 scheduled")))))))</f>
        <v/>
      </c>
    </row>
    <row r="317" customFormat="false" ht="15" hidden="false" customHeight="false" outlineLevel="0" collapsed="false">
      <c r="A317" s="27" t="str">
        <f aca="false">IF(COUNTA(B317:I317)=0,"",ROW()-4)</f>
        <v/>
      </c>
      <c r="B317" s="28"/>
      <c r="C317" s="29"/>
      <c r="D317" s="30"/>
      <c r="E317" s="29"/>
      <c r="F317" s="30"/>
      <c r="G317" s="31"/>
      <c r="H317" s="32"/>
      <c r="I317" s="32"/>
      <c r="J317" s="33" t="str">
        <f aca="false">IF(OR(H317="",I317=""),"",IF(UPPER(SUBSTITUTE(SUBSTITUTE(SUBSTITUTE(H317," ",""),",",""),";",""))=UPPER(SUBSTITUTE(SUBSTITUTE(SUBSTITUTE(I317," ",""),",",""),";","")),"Correct","Wrong"))</f>
        <v/>
      </c>
      <c r="K317" s="29"/>
      <c r="L317" s="29"/>
      <c r="M317" s="27" t="str">
        <f aca="false">IF(E317="","",IFERROR(INDEX(Lists!$B$5:$B$12,MATCH(E317,Lists!$A$5:$A$12,0)),""))</f>
        <v/>
      </c>
      <c r="N317" s="33" t="str">
        <f aca="false">IF(OR(L317="",M317=""),"",IF(L317&gt;M317,"Slow",IF(AND(J317="Wrong",L317&lt;0.5*M317),"Rushed?","OK")))</f>
        <v/>
      </c>
      <c r="O317" s="30"/>
      <c r="P317" s="30"/>
      <c r="Q317" s="34" t="str">
        <f aca="false">IF(OR(B317="",J317=""),"",IF(OR(J317="Wrong",K317="50-50",K317="Guess"),B317+Lists!$Y$5,""))</f>
        <v/>
      </c>
      <c r="R317" s="29"/>
      <c r="S317" s="34" t="str">
        <f aca="false">IF(Q317="","",B317+Lists!$Y$6)</f>
        <v/>
      </c>
      <c r="T317" s="29"/>
      <c r="U317" s="33" t="str">
        <f aca="true">IF(J317="","",IF(Q317="","—",IF(T317="Correct","Mastered",IF(OR(R317="Wrong",T317="Wrong"),"Keep reviewing",IF(AND(R317="",TODAY()&gt;=Q317),"Retry 1 DUE",IF(AND(R317="Correct",T317="",TODAY()&gt;=S317),"Retry 2 DUE",IF(R317="","Retry 1 scheduled","Retry 2 scheduled")))))))</f>
        <v/>
      </c>
    </row>
    <row r="318" customFormat="false" ht="15" hidden="false" customHeight="false" outlineLevel="0" collapsed="false">
      <c r="A318" s="27" t="str">
        <f aca="false">IF(COUNTA(B318:I318)=0,"",ROW()-4)</f>
        <v/>
      </c>
      <c r="B318" s="28"/>
      <c r="C318" s="29"/>
      <c r="D318" s="30"/>
      <c r="E318" s="29"/>
      <c r="F318" s="30"/>
      <c r="G318" s="31"/>
      <c r="H318" s="32"/>
      <c r="I318" s="32"/>
      <c r="J318" s="33" t="str">
        <f aca="false">IF(OR(H318="",I318=""),"",IF(UPPER(SUBSTITUTE(SUBSTITUTE(SUBSTITUTE(H318," ",""),",",""),";",""))=UPPER(SUBSTITUTE(SUBSTITUTE(SUBSTITUTE(I318," ",""),",",""),";","")),"Correct","Wrong"))</f>
        <v/>
      </c>
      <c r="K318" s="29"/>
      <c r="L318" s="29"/>
      <c r="M318" s="27" t="str">
        <f aca="false">IF(E318="","",IFERROR(INDEX(Lists!$B$5:$B$12,MATCH(E318,Lists!$A$5:$A$12,0)),""))</f>
        <v/>
      </c>
      <c r="N318" s="33" t="str">
        <f aca="false">IF(OR(L318="",M318=""),"",IF(L318&gt;M318,"Slow",IF(AND(J318="Wrong",L318&lt;0.5*M318),"Rushed?","OK")))</f>
        <v/>
      </c>
      <c r="O318" s="30"/>
      <c r="P318" s="30"/>
      <c r="Q318" s="34" t="str">
        <f aca="false">IF(OR(B318="",J318=""),"",IF(OR(J318="Wrong",K318="50-50",K318="Guess"),B318+Lists!$Y$5,""))</f>
        <v/>
      </c>
      <c r="R318" s="29"/>
      <c r="S318" s="34" t="str">
        <f aca="false">IF(Q318="","",B318+Lists!$Y$6)</f>
        <v/>
      </c>
      <c r="T318" s="29"/>
      <c r="U318" s="33" t="str">
        <f aca="true">IF(J318="","",IF(Q318="","—",IF(T318="Correct","Mastered",IF(OR(R318="Wrong",T318="Wrong"),"Keep reviewing",IF(AND(R318="",TODAY()&gt;=Q318),"Retry 1 DUE",IF(AND(R318="Correct",T318="",TODAY()&gt;=S318),"Retry 2 DUE",IF(R318="","Retry 1 scheduled","Retry 2 scheduled")))))))</f>
        <v/>
      </c>
    </row>
    <row r="319" customFormat="false" ht="15" hidden="false" customHeight="false" outlineLevel="0" collapsed="false">
      <c r="A319" s="27" t="str">
        <f aca="false">IF(COUNTA(B319:I319)=0,"",ROW()-4)</f>
        <v/>
      </c>
      <c r="B319" s="28"/>
      <c r="C319" s="29"/>
      <c r="D319" s="30"/>
      <c r="E319" s="29"/>
      <c r="F319" s="30"/>
      <c r="G319" s="31"/>
      <c r="H319" s="32"/>
      <c r="I319" s="32"/>
      <c r="J319" s="33" t="str">
        <f aca="false">IF(OR(H319="",I319=""),"",IF(UPPER(SUBSTITUTE(SUBSTITUTE(SUBSTITUTE(H319," ",""),",",""),";",""))=UPPER(SUBSTITUTE(SUBSTITUTE(SUBSTITUTE(I319," ",""),",",""),";","")),"Correct","Wrong"))</f>
        <v/>
      </c>
      <c r="K319" s="29"/>
      <c r="L319" s="29"/>
      <c r="M319" s="27" t="str">
        <f aca="false">IF(E319="","",IFERROR(INDEX(Lists!$B$5:$B$12,MATCH(E319,Lists!$A$5:$A$12,0)),""))</f>
        <v/>
      </c>
      <c r="N319" s="33" t="str">
        <f aca="false">IF(OR(L319="",M319=""),"",IF(L319&gt;M319,"Slow",IF(AND(J319="Wrong",L319&lt;0.5*M319),"Rushed?","OK")))</f>
        <v/>
      </c>
      <c r="O319" s="30"/>
      <c r="P319" s="30"/>
      <c r="Q319" s="34" t="str">
        <f aca="false">IF(OR(B319="",J319=""),"",IF(OR(J319="Wrong",K319="50-50",K319="Guess"),B319+Lists!$Y$5,""))</f>
        <v/>
      </c>
      <c r="R319" s="29"/>
      <c r="S319" s="34" t="str">
        <f aca="false">IF(Q319="","",B319+Lists!$Y$6)</f>
        <v/>
      </c>
      <c r="T319" s="29"/>
      <c r="U319" s="33" t="str">
        <f aca="true">IF(J319="","",IF(Q319="","—",IF(T319="Correct","Mastered",IF(OR(R319="Wrong",T319="Wrong"),"Keep reviewing",IF(AND(R319="",TODAY()&gt;=Q319),"Retry 1 DUE",IF(AND(R319="Correct",T319="",TODAY()&gt;=S319),"Retry 2 DUE",IF(R319="","Retry 1 scheduled","Retry 2 scheduled")))))))</f>
        <v/>
      </c>
    </row>
    <row r="320" customFormat="false" ht="15" hidden="false" customHeight="false" outlineLevel="0" collapsed="false">
      <c r="A320" s="27" t="str">
        <f aca="false">IF(COUNTA(B320:I320)=0,"",ROW()-4)</f>
        <v/>
      </c>
      <c r="B320" s="28"/>
      <c r="C320" s="29"/>
      <c r="D320" s="30"/>
      <c r="E320" s="29"/>
      <c r="F320" s="30"/>
      <c r="G320" s="31"/>
      <c r="H320" s="32"/>
      <c r="I320" s="32"/>
      <c r="J320" s="33" t="str">
        <f aca="false">IF(OR(H320="",I320=""),"",IF(UPPER(SUBSTITUTE(SUBSTITUTE(SUBSTITUTE(H320," ",""),",",""),";",""))=UPPER(SUBSTITUTE(SUBSTITUTE(SUBSTITUTE(I320," ",""),",",""),";","")),"Correct","Wrong"))</f>
        <v/>
      </c>
      <c r="K320" s="29"/>
      <c r="L320" s="29"/>
      <c r="M320" s="27" t="str">
        <f aca="false">IF(E320="","",IFERROR(INDEX(Lists!$B$5:$B$12,MATCH(E320,Lists!$A$5:$A$12,0)),""))</f>
        <v/>
      </c>
      <c r="N320" s="33" t="str">
        <f aca="false">IF(OR(L320="",M320=""),"",IF(L320&gt;M320,"Slow",IF(AND(J320="Wrong",L320&lt;0.5*M320),"Rushed?","OK")))</f>
        <v/>
      </c>
      <c r="O320" s="30"/>
      <c r="P320" s="30"/>
      <c r="Q320" s="34" t="str">
        <f aca="false">IF(OR(B320="",J320=""),"",IF(OR(J320="Wrong",K320="50-50",K320="Guess"),B320+Lists!$Y$5,""))</f>
        <v/>
      </c>
      <c r="R320" s="29"/>
      <c r="S320" s="34" t="str">
        <f aca="false">IF(Q320="","",B320+Lists!$Y$6)</f>
        <v/>
      </c>
      <c r="T320" s="29"/>
      <c r="U320" s="33" t="str">
        <f aca="true">IF(J320="","",IF(Q320="","—",IF(T320="Correct","Mastered",IF(OR(R320="Wrong",T320="Wrong"),"Keep reviewing",IF(AND(R320="",TODAY()&gt;=Q320),"Retry 1 DUE",IF(AND(R320="Correct",T320="",TODAY()&gt;=S320),"Retry 2 DUE",IF(R320="","Retry 1 scheduled","Retry 2 scheduled")))))))</f>
        <v/>
      </c>
    </row>
    <row r="321" customFormat="false" ht="15" hidden="false" customHeight="false" outlineLevel="0" collapsed="false">
      <c r="A321" s="27" t="str">
        <f aca="false">IF(COUNTA(B321:I321)=0,"",ROW()-4)</f>
        <v/>
      </c>
      <c r="B321" s="28"/>
      <c r="C321" s="29"/>
      <c r="D321" s="30"/>
      <c r="E321" s="29"/>
      <c r="F321" s="30"/>
      <c r="G321" s="31"/>
      <c r="H321" s="32"/>
      <c r="I321" s="32"/>
      <c r="J321" s="33" t="str">
        <f aca="false">IF(OR(H321="",I321=""),"",IF(UPPER(SUBSTITUTE(SUBSTITUTE(SUBSTITUTE(H321," ",""),",",""),";",""))=UPPER(SUBSTITUTE(SUBSTITUTE(SUBSTITUTE(I321," ",""),",",""),";","")),"Correct","Wrong"))</f>
        <v/>
      </c>
      <c r="K321" s="29"/>
      <c r="L321" s="29"/>
      <c r="M321" s="27" t="str">
        <f aca="false">IF(E321="","",IFERROR(INDEX(Lists!$B$5:$B$12,MATCH(E321,Lists!$A$5:$A$12,0)),""))</f>
        <v/>
      </c>
      <c r="N321" s="33" t="str">
        <f aca="false">IF(OR(L321="",M321=""),"",IF(L321&gt;M321,"Slow",IF(AND(J321="Wrong",L321&lt;0.5*M321),"Rushed?","OK")))</f>
        <v/>
      </c>
      <c r="O321" s="30"/>
      <c r="P321" s="30"/>
      <c r="Q321" s="34" t="str">
        <f aca="false">IF(OR(B321="",J321=""),"",IF(OR(J321="Wrong",K321="50-50",K321="Guess"),B321+Lists!$Y$5,""))</f>
        <v/>
      </c>
      <c r="R321" s="29"/>
      <c r="S321" s="34" t="str">
        <f aca="false">IF(Q321="","",B321+Lists!$Y$6)</f>
        <v/>
      </c>
      <c r="T321" s="29"/>
      <c r="U321" s="33" t="str">
        <f aca="true">IF(J321="","",IF(Q321="","—",IF(T321="Correct","Mastered",IF(OR(R321="Wrong",T321="Wrong"),"Keep reviewing",IF(AND(R321="",TODAY()&gt;=Q321),"Retry 1 DUE",IF(AND(R321="Correct",T321="",TODAY()&gt;=S321),"Retry 2 DUE",IF(R321="","Retry 1 scheduled","Retry 2 scheduled")))))))</f>
        <v/>
      </c>
    </row>
    <row r="322" customFormat="false" ht="15" hidden="false" customHeight="false" outlineLevel="0" collapsed="false">
      <c r="A322" s="27" t="str">
        <f aca="false">IF(COUNTA(B322:I322)=0,"",ROW()-4)</f>
        <v/>
      </c>
      <c r="B322" s="28"/>
      <c r="C322" s="29"/>
      <c r="D322" s="30"/>
      <c r="E322" s="29"/>
      <c r="F322" s="30"/>
      <c r="G322" s="31"/>
      <c r="H322" s="32"/>
      <c r="I322" s="32"/>
      <c r="J322" s="33" t="str">
        <f aca="false">IF(OR(H322="",I322=""),"",IF(UPPER(SUBSTITUTE(SUBSTITUTE(SUBSTITUTE(H322," ",""),",",""),";",""))=UPPER(SUBSTITUTE(SUBSTITUTE(SUBSTITUTE(I322," ",""),",",""),";","")),"Correct","Wrong"))</f>
        <v/>
      </c>
      <c r="K322" s="29"/>
      <c r="L322" s="29"/>
      <c r="M322" s="27" t="str">
        <f aca="false">IF(E322="","",IFERROR(INDEX(Lists!$B$5:$B$12,MATCH(E322,Lists!$A$5:$A$12,0)),""))</f>
        <v/>
      </c>
      <c r="N322" s="33" t="str">
        <f aca="false">IF(OR(L322="",M322=""),"",IF(L322&gt;M322,"Slow",IF(AND(J322="Wrong",L322&lt;0.5*M322),"Rushed?","OK")))</f>
        <v/>
      </c>
      <c r="O322" s="30"/>
      <c r="P322" s="30"/>
      <c r="Q322" s="34" t="str">
        <f aca="false">IF(OR(B322="",J322=""),"",IF(OR(J322="Wrong",K322="50-50",K322="Guess"),B322+Lists!$Y$5,""))</f>
        <v/>
      </c>
      <c r="R322" s="29"/>
      <c r="S322" s="34" t="str">
        <f aca="false">IF(Q322="","",B322+Lists!$Y$6)</f>
        <v/>
      </c>
      <c r="T322" s="29"/>
      <c r="U322" s="33" t="str">
        <f aca="true">IF(J322="","",IF(Q322="","—",IF(T322="Correct","Mastered",IF(OR(R322="Wrong",T322="Wrong"),"Keep reviewing",IF(AND(R322="",TODAY()&gt;=Q322),"Retry 1 DUE",IF(AND(R322="Correct",T322="",TODAY()&gt;=S322),"Retry 2 DUE",IF(R322="","Retry 1 scheduled","Retry 2 scheduled")))))))</f>
        <v/>
      </c>
    </row>
    <row r="323" customFormat="false" ht="15" hidden="false" customHeight="false" outlineLevel="0" collapsed="false">
      <c r="A323" s="27" t="str">
        <f aca="false">IF(COUNTA(B323:I323)=0,"",ROW()-4)</f>
        <v/>
      </c>
      <c r="B323" s="28"/>
      <c r="C323" s="29"/>
      <c r="D323" s="30"/>
      <c r="E323" s="29"/>
      <c r="F323" s="30"/>
      <c r="G323" s="31"/>
      <c r="H323" s="32"/>
      <c r="I323" s="32"/>
      <c r="J323" s="33" t="str">
        <f aca="false">IF(OR(H323="",I323=""),"",IF(UPPER(SUBSTITUTE(SUBSTITUTE(SUBSTITUTE(H323," ",""),",",""),";",""))=UPPER(SUBSTITUTE(SUBSTITUTE(SUBSTITUTE(I323," ",""),",",""),";","")),"Correct","Wrong"))</f>
        <v/>
      </c>
      <c r="K323" s="29"/>
      <c r="L323" s="29"/>
      <c r="M323" s="27" t="str">
        <f aca="false">IF(E323="","",IFERROR(INDEX(Lists!$B$5:$B$12,MATCH(E323,Lists!$A$5:$A$12,0)),""))</f>
        <v/>
      </c>
      <c r="N323" s="33" t="str">
        <f aca="false">IF(OR(L323="",M323=""),"",IF(L323&gt;M323,"Slow",IF(AND(J323="Wrong",L323&lt;0.5*M323),"Rushed?","OK")))</f>
        <v/>
      </c>
      <c r="O323" s="30"/>
      <c r="P323" s="30"/>
      <c r="Q323" s="34" t="str">
        <f aca="false">IF(OR(B323="",J323=""),"",IF(OR(J323="Wrong",K323="50-50",K323="Guess"),B323+Lists!$Y$5,""))</f>
        <v/>
      </c>
      <c r="R323" s="29"/>
      <c r="S323" s="34" t="str">
        <f aca="false">IF(Q323="","",B323+Lists!$Y$6)</f>
        <v/>
      </c>
      <c r="T323" s="29"/>
      <c r="U323" s="33" t="str">
        <f aca="true">IF(J323="","",IF(Q323="","—",IF(T323="Correct","Mastered",IF(OR(R323="Wrong",T323="Wrong"),"Keep reviewing",IF(AND(R323="",TODAY()&gt;=Q323),"Retry 1 DUE",IF(AND(R323="Correct",T323="",TODAY()&gt;=S323),"Retry 2 DUE",IF(R323="","Retry 1 scheduled","Retry 2 scheduled")))))))</f>
        <v/>
      </c>
    </row>
    <row r="324" customFormat="false" ht="15" hidden="false" customHeight="false" outlineLevel="0" collapsed="false">
      <c r="A324" s="27" t="str">
        <f aca="false">IF(COUNTA(B324:I324)=0,"",ROW()-4)</f>
        <v/>
      </c>
      <c r="B324" s="28"/>
      <c r="C324" s="29"/>
      <c r="D324" s="30"/>
      <c r="E324" s="29"/>
      <c r="F324" s="30"/>
      <c r="G324" s="31"/>
      <c r="H324" s="32"/>
      <c r="I324" s="32"/>
      <c r="J324" s="33" t="str">
        <f aca="false">IF(OR(H324="",I324=""),"",IF(UPPER(SUBSTITUTE(SUBSTITUTE(SUBSTITUTE(H324," ",""),",",""),";",""))=UPPER(SUBSTITUTE(SUBSTITUTE(SUBSTITUTE(I324," ",""),",",""),";","")),"Correct","Wrong"))</f>
        <v/>
      </c>
      <c r="K324" s="29"/>
      <c r="L324" s="29"/>
      <c r="M324" s="27" t="str">
        <f aca="false">IF(E324="","",IFERROR(INDEX(Lists!$B$5:$B$12,MATCH(E324,Lists!$A$5:$A$12,0)),""))</f>
        <v/>
      </c>
      <c r="N324" s="33" t="str">
        <f aca="false">IF(OR(L324="",M324=""),"",IF(L324&gt;M324,"Slow",IF(AND(J324="Wrong",L324&lt;0.5*M324),"Rushed?","OK")))</f>
        <v/>
      </c>
      <c r="O324" s="30"/>
      <c r="P324" s="30"/>
      <c r="Q324" s="34" t="str">
        <f aca="false">IF(OR(B324="",J324=""),"",IF(OR(J324="Wrong",K324="50-50",K324="Guess"),B324+Lists!$Y$5,""))</f>
        <v/>
      </c>
      <c r="R324" s="29"/>
      <c r="S324" s="34" t="str">
        <f aca="false">IF(Q324="","",B324+Lists!$Y$6)</f>
        <v/>
      </c>
      <c r="T324" s="29"/>
      <c r="U324" s="33" t="str">
        <f aca="true">IF(J324="","",IF(Q324="","—",IF(T324="Correct","Mastered",IF(OR(R324="Wrong",T324="Wrong"),"Keep reviewing",IF(AND(R324="",TODAY()&gt;=Q324),"Retry 1 DUE",IF(AND(R324="Correct",T324="",TODAY()&gt;=S324),"Retry 2 DUE",IF(R324="","Retry 1 scheduled","Retry 2 scheduled")))))))</f>
        <v/>
      </c>
    </row>
    <row r="325" customFormat="false" ht="15" hidden="false" customHeight="false" outlineLevel="0" collapsed="false">
      <c r="A325" s="27" t="str">
        <f aca="false">IF(COUNTA(B325:I325)=0,"",ROW()-4)</f>
        <v/>
      </c>
      <c r="B325" s="28"/>
      <c r="C325" s="29"/>
      <c r="D325" s="30"/>
      <c r="E325" s="29"/>
      <c r="F325" s="30"/>
      <c r="G325" s="31"/>
      <c r="H325" s="32"/>
      <c r="I325" s="32"/>
      <c r="J325" s="33" t="str">
        <f aca="false">IF(OR(H325="",I325=""),"",IF(UPPER(SUBSTITUTE(SUBSTITUTE(SUBSTITUTE(H325," ",""),",",""),";",""))=UPPER(SUBSTITUTE(SUBSTITUTE(SUBSTITUTE(I325," ",""),",",""),";","")),"Correct","Wrong"))</f>
        <v/>
      </c>
      <c r="K325" s="29"/>
      <c r="L325" s="29"/>
      <c r="M325" s="27" t="str">
        <f aca="false">IF(E325="","",IFERROR(INDEX(Lists!$B$5:$B$12,MATCH(E325,Lists!$A$5:$A$12,0)),""))</f>
        <v/>
      </c>
      <c r="N325" s="33" t="str">
        <f aca="false">IF(OR(L325="",M325=""),"",IF(L325&gt;M325,"Slow",IF(AND(J325="Wrong",L325&lt;0.5*M325),"Rushed?","OK")))</f>
        <v/>
      </c>
      <c r="O325" s="30"/>
      <c r="P325" s="30"/>
      <c r="Q325" s="34" t="str">
        <f aca="false">IF(OR(B325="",J325=""),"",IF(OR(J325="Wrong",K325="50-50",K325="Guess"),B325+Lists!$Y$5,""))</f>
        <v/>
      </c>
      <c r="R325" s="29"/>
      <c r="S325" s="34" t="str">
        <f aca="false">IF(Q325="","",B325+Lists!$Y$6)</f>
        <v/>
      </c>
      <c r="T325" s="29"/>
      <c r="U325" s="33" t="str">
        <f aca="true">IF(J325="","",IF(Q325="","—",IF(T325="Correct","Mastered",IF(OR(R325="Wrong",T325="Wrong"),"Keep reviewing",IF(AND(R325="",TODAY()&gt;=Q325),"Retry 1 DUE",IF(AND(R325="Correct",T325="",TODAY()&gt;=S325),"Retry 2 DUE",IF(R325="","Retry 1 scheduled","Retry 2 scheduled")))))))</f>
        <v/>
      </c>
    </row>
    <row r="326" customFormat="false" ht="15" hidden="false" customHeight="false" outlineLevel="0" collapsed="false">
      <c r="A326" s="27" t="str">
        <f aca="false">IF(COUNTA(B326:I326)=0,"",ROW()-4)</f>
        <v/>
      </c>
      <c r="B326" s="28"/>
      <c r="C326" s="29"/>
      <c r="D326" s="30"/>
      <c r="E326" s="29"/>
      <c r="F326" s="30"/>
      <c r="G326" s="31"/>
      <c r="H326" s="32"/>
      <c r="I326" s="32"/>
      <c r="J326" s="33" t="str">
        <f aca="false">IF(OR(H326="",I326=""),"",IF(UPPER(SUBSTITUTE(SUBSTITUTE(SUBSTITUTE(H326," ",""),",",""),";",""))=UPPER(SUBSTITUTE(SUBSTITUTE(SUBSTITUTE(I326," ",""),",",""),";","")),"Correct","Wrong"))</f>
        <v/>
      </c>
      <c r="K326" s="29"/>
      <c r="L326" s="29"/>
      <c r="M326" s="27" t="str">
        <f aca="false">IF(E326="","",IFERROR(INDEX(Lists!$B$5:$B$12,MATCH(E326,Lists!$A$5:$A$12,0)),""))</f>
        <v/>
      </c>
      <c r="N326" s="33" t="str">
        <f aca="false">IF(OR(L326="",M326=""),"",IF(L326&gt;M326,"Slow",IF(AND(J326="Wrong",L326&lt;0.5*M326),"Rushed?","OK")))</f>
        <v/>
      </c>
      <c r="O326" s="30"/>
      <c r="P326" s="30"/>
      <c r="Q326" s="34" t="str">
        <f aca="false">IF(OR(B326="",J326=""),"",IF(OR(J326="Wrong",K326="50-50",K326="Guess"),B326+Lists!$Y$5,""))</f>
        <v/>
      </c>
      <c r="R326" s="29"/>
      <c r="S326" s="34" t="str">
        <f aca="false">IF(Q326="","",B326+Lists!$Y$6)</f>
        <v/>
      </c>
      <c r="T326" s="29"/>
      <c r="U326" s="33" t="str">
        <f aca="true">IF(J326="","",IF(Q326="","—",IF(T326="Correct","Mastered",IF(OR(R326="Wrong",T326="Wrong"),"Keep reviewing",IF(AND(R326="",TODAY()&gt;=Q326),"Retry 1 DUE",IF(AND(R326="Correct",T326="",TODAY()&gt;=S326),"Retry 2 DUE",IF(R326="","Retry 1 scheduled","Retry 2 scheduled")))))))</f>
        <v/>
      </c>
    </row>
    <row r="327" customFormat="false" ht="15" hidden="false" customHeight="false" outlineLevel="0" collapsed="false">
      <c r="A327" s="27" t="str">
        <f aca="false">IF(COUNTA(B327:I327)=0,"",ROW()-4)</f>
        <v/>
      </c>
      <c r="B327" s="28"/>
      <c r="C327" s="29"/>
      <c r="D327" s="30"/>
      <c r="E327" s="29"/>
      <c r="F327" s="30"/>
      <c r="G327" s="31"/>
      <c r="H327" s="32"/>
      <c r="I327" s="32"/>
      <c r="J327" s="33" t="str">
        <f aca="false">IF(OR(H327="",I327=""),"",IF(UPPER(SUBSTITUTE(SUBSTITUTE(SUBSTITUTE(H327," ",""),",",""),";",""))=UPPER(SUBSTITUTE(SUBSTITUTE(SUBSTITUTE(I327," ",""),",",""),";","")),"Correct","Wrong"))</f>
        <v/>
      </c>
      <c r="K327" s="29"/>
      <c r="L327" s="29"/>
      <c r="M327" s="27" t="str">
        <f aca="false">IF(E327="","",IFERROR(INDEX(Lists!$B$5:$B$12,MATCH(E327,Lists!$A$5:$A$12,0)),""))</f>
        <v/>
      </c>
      <c r="N327" s="33" t="str">
        <f aca="false">IF(OR(L327="",M327=""),"",IF(L327&gt;M327,"Slow",IF(AND(J327="Wrong",L327&lt;0.5*M327),"Rushed?","OK")))</f>
        <v/>
      </c>
      <c r="O327" s="30"/>
      <c r="P327" s="30"/>
      <c r="Q327" s="34" t="str">
        <f aca="false">IF(OR(B327="",J327=""),"",IF(OR(J327="Wrong",K327="50-50",K327="Guess"),B327+Lists!$Y$5,""))</f>
        <v/>
      </c>
      <c r="R327" s="29"/>
      <c r="S327" s="34" t="str">
        <f aca="false">IF(Q327="","",B327+Lists!$Y$6)</f>
        <v/>
      </c>
      <c r="T327" s="29"/>
      <c r="U327" s="33" t="str">
        <f aca="true">IF(J327="","",IF(Q327="","—",IF(T327="Correct","Mastered",IF(OR(R327="Wrong",T327="Wrong"),"Keep reviewing",IF(AND(R327="",TODAY()&gt;=Q327),"Retry 1 DUE",IF(AND(R327="Correct",T327="",TODAY()&gt;=S327),"Retry 2 DUE",IF(R327="","Retry 1 scheduled","Retry 2 scheduled")))))))</f>
        <v/>
      </c>
    </row>
    <row r="328" customFormat="false" ht="15" hidden="false" customHeight="false" outlineLevel="0" collapsed="false">
      <c r="A328" s="27" t="str">
        <f aca="false">IF(COUNTA(B328:I328)=0,"",ROW()-4)</f>
        <v/>
      </c>
      <c r="B328" s="28"/>
      <c r="C328" s="29"/>
      <c r="D328" s="30"/>
      <c r="E328" s="29"/>
      <c r="F328" s="30"/>
      <c r="G328" s="31"/>
      <c r="H328" s="32"/>
      <c r="I328" s="32"/>
      <c r="J328" s="33" t="str">
        <f aca="false">IF(OR(H328="",I328=""),"",IF(UPPER(SUBSTITUTE(SUBSTITUTE(SUBSTITUTE(H328," ",""),",",""),";",""))=UPPER(SUBSTITUTE(SUBSTITUTE(SUBSTITUTE(I328," ",""),",",""),";","")),"Correct","Wrong"))</f>
        <v/>
      </c>
      <c r="K328" s="29"/>
      <c r="L328" s="29"/>
      <c r="M328" s="27" t="str">
        <f aca="false">IF(E328="","",IFERROR(INDEX(Lists!$B$5:$B$12,MATCH(E328,Lists!$A$5:$A$12,0)),""))</f>
        <v/>
      </c>
      <c r="N328" s="33" t="str">
        <f aca="false">IF(OR(L328="",M328=""),"",IF(L328&gt;M328,"Slow",IF(AND(J328="Wrong",L328&lt;0.5*M328),"Rushed?","OK")))</f>
        <v/>
      </c>
      <c r="O328" s="30"/>
      <c r="P328" s="30"/>
      <c r="Q328" s="34" t="str">
        <f aca="false">IF(OR(B328="",J328=""),"",IF(OR(J328="Wrong",K328="50-50",K328="Guess"),B328+Lists!$Y$5,""))</f>
        <v/>
      </c>
      <c r="R328" s="29"/>
      <c r="S328" s="34" t="str">
        <f aca="false">IF(Q328="","",B328+Lists!$Y$6)</f>
        <v/>
      </c>
      <c r="T328" s="29"/>
      <c r="U328" s="33" t="str">
        <f aca="true">IF(J328="","",IF(Q328="","—",IF(T328="Correct","Mastered",IF(OR(R328="Wrong",T328="Wrong"),"Keep reviewing",IF(AND(R328="",TODAY()&gt;=Q328),"Retry 1 DUE",IF(AND(R328="Correct",T328="",TODAY()&gt;=S328),"Retry 2 DUE",IF(R328="","Retry 1 scheduled","Retry 2 scheduled")))))))</f>
        <v/>
      </c>
    </row>
    <row r="329" customFormat="false" ht="15" hidden="false" customHeight="false" outlineLevel="0" collapsed="false">
      <c r="A329" s="27" t="str">
        <f aca="false">IF(COUNTA(B329:I329)=0,"",ROW()-4)</f>
        <v/>
      </c>
      <c r="B329" s="28"/>
      <c r="C329" s="29"/>
      <c r="D329" s="30"/>
      <c r="E329" s="29"/>
      <c r="F329" s="30"/>
      <c r="G329" s="31"/>
      <c r="H329" s="32"/>
      <c r="I329" s="32"/>
      <c r="J329" s="33" t="str">
        <f aca="false">IF(OR(H329="",I329=""),"",IF(UPPER(SUBSTITUTE(SUBSTITUTE(SUBSTITUTE(H329," ",""),",",""),";",""))=UPPER(SUBSTITUTE(SUBSTITUTE(SUBSTITUTE(I329," ",""),",",""),";","")),"Correct","Wrong"))</f>
        <v/>
      </c>
      <c r="K329" s="29"/>
      <c r="L329" s="29"/>
      <c r="M329" s="27" t="str">
        <f aca="false">IF(E329="","",IFERROR(INDEX(Lists!$B$5:$B$12,MATCH(E329,Lists!$A$5:$A$12,0)),""))</f>
        <v/>
      </c>
      <c r="N329" s="33" t="str">
        <f aca="false">IF(OR(L329="",M329=""),"",IF(L329&gt;M329,"Slow",IF(AND(J329="Wrong",L329&lt;0.5*M329),"Rushed?","OK")))</f>
        <v/>
      </c>
      <c r="O329" s="30"/>
      <c r="P329" s="30"/>
      <c r="Q329" s="34" t="str">
        <f aca="false">IF(OR(B329="",J329=""),"",IF(OR(J329="Wrong",K329="50-50",K329="Guess"),B329+Lists!$Y$5,""))</f>
        <v/>
      </c>
      <c r="R329" s="29"/>
      <c r="S329" s="34" t="str">
        <f aca="false">IF(Q329="","",B329+Lists!$Y$6)</f>
        <v/>
      </c>
      <c r="T329" s="29"/>
      <c r="U329" s="33" t="str">
        <f aca="true">IF(J329="","",IF(Q329="","—",IF(T329="Correct","Mastered",IF(OR(R329="Wrong",T329="Wrong"),"Keep reviewing",IF(AND(R329="",TODAY()&gt;=Q329),"Retry 1 DUE",IF(AND(R329="Correct",T329="",TODAY()&gt;=S329),"Retry 2 DUE",IF(R329="","Retry 1 scheduled","Retry 2 scheduled")))))))</f>
        <v/>
      </c>
    </row>
    <row r="330" customFormat="false" ht="15" hidden="false" customHeight="false" outlineLevel="0" collapsed="false">
      <c r="A330" s="27" t="str">
        <f aca="false">IF(COUNTA(B330:I330)=0,"",ROW()-4)</f>
        <v/>
      </c>
      <c r="B330" s="28"/>
      <c r="C330" s="29"/>
      <c r="D330" s="30"/>
      <c r="E330" s="29"/>
      <c r="F330" s="30"/>
      <c r="G330" s="31"/>
      <c r="H330" s="32"/>
      <c r="I330" s="32"/>
      <c r="J330" s="33" t="str">
        <f aca="false">IF(OR(H330="",I330=""),"",IF(UPPER(SUBSTITUTE(SUBSTITUTE(SUBSTITUTE(H330," ",""),",",""),";",""))=UPPER(SUBSTITUTE(SUBSTITUTE(SUBSTITUTE(I330," ",""),",",""),";","")),"Correct","Wrong"))</f>
        <v/>
      </c>
      <c r="K330" s="29"/>
      <c r="L330" s="29"/>
      <c r="M330" s="27" t="str">
        <f aca="false">IF(E330="","",IFERROR(INDEX(Lists!$B$5:$B$12,MATCH(E330,Lists!$A$5:$A$12,0)),""))</f>
        <v/>
      </c>
      <c r="N330" s="33" t="str">
        <f aca="false">IF(OR(L330="",M330=""),"",IF(L330&gt;M330,"Slow",IF(AND(J330="Wrong",L330&lt;0.5*M330),"Rushed?","OK")))</f>
        <v/>
      </c>
      <c r="O330" s="30"/>
      <c r="P330" s="30"/>
      <c r="Q330" s="34" t="str">
        <f aca="false">IF(OR(B330="",J330=""),"",IF(OR(J330="Wrong",K330="50-50",K330="Guess"),B330+Lists!$Y$5,""))</f>
        <v/>
      </c>
      <c r="R330" s="29"/>
      <c r="S330" s="34" t="str">
        <f aca="false">IF(Q330="","",B330+Lists!$Y$6)</f>
        <v/>
      </c>
      <c r="T330" s="29"/>
      <c r="U330" s="33" t="str">
        <f aca="true">IF(J330="","",IF(Q330="","—",IF(T330="Correct","Mastered",IF(OR(R330="Wrong",T330="Wrong"),"Keep reviewing",IF(AND(R330="",TODAY()&gt;=Q330),"Retry 1 DUE",IF(AND(R330="Correct",T330="",TODAY()&gt;=S330),"Retry 2 DUE",IF(R330="","Retry 1 scheduled","Retry 2 scheduled")))))))</f>
        <v/>
      </c>
    </row>
    <row r="331" customFormat="false" ht="15" hidden="false" customHeight="false" outlineLevel="0" collapsed="false">
      <c r="A331" s="27" t="str">
        <f aca="false">IF(COUNTA(B331:I331)=0,"",ROW()-4)</f>
        <v/>
      </c>
      <c r="B331" s="28"/>
      <c r="C331" s="29"/>
      <c r="D331" s="30"/>
      <c r="E331" s="29"/>
      <c r="F331" s="30"/>
      <c r="G331" s="31"/>
      <c r="H331" s="32"/>
      <c r="I331" s="32"/>
      <c r="J331" s="33" t="str">
        <f aca="false">IF(OR(H331="",I331=""),"",IF(UPPER(SUBSTITUTE(SUBSTITUTE(SUBSTITUTE(H331," ",""),",",""),";",""))=UPPER(SUBSTITUTE(SUBSTITUTE(SUBSTITUTE(I331," ",""),",",""),";","")),"Correct","Wrong"))</f>
        <v/>
      </c>
      <c r="K331" s="29"/>
      <c r="L331" s="29"/>
      <c r="M331" s="27" t="str">
        <f aca="false">IF(E331="","",IFERROR(INDEX(Lists!$B$5:$B$12,MATCH(E331,Lists!$A$5:$A$12,0)),""))</f>
        <v/>
      </c>
      <c r="N331" s="33" t="str">
        <f aca="false">IF(OR(L331="",M331=""),"",IF(L331&gt;M331,"Slow",IF(AND(J331="Wrong",L331&lt;0.5*M331),"Rushed?","OK")))</f>
        <v/>
      </c>
      <c r="O331" s="30"/>
      <c r="P331" s="30"/>
      <c r="Q331" s="34" t="str">
        <f aca="false">IF(OR(B331="",J331=""),"",IF(OR(J331="Wrong",K331="50-50",K331="Guess"),B331+Lists!$Y$5,""))</f>
        <v/>
      </c>
      <c r="R331" s="29"/>
      <c r="S331" s="34" t="str">
        <f aca="false">IF(Q331="","",B331+Lists!$Y$6)</f>
        <v/>
      </c>
      <c r="T331" s="29"/>
      <c r="U331" s="33" t="str">
        <f aca="true">IF(J331="","",IF(Q331="","—",IF(T331="Correct","Mastered",IF(OR(R331="Wrong",T331="Wrong"),"Keep reviewing",IF(AND(R331="",TODAY()&gt;=Q331),"Retry 1 DUE",IF(AND(R331="Correct",T331="",TODAY()&gt;=S331),"Retry 2 DUE",IF(R331="","Retry 1 scheduled","Retry 2 scheduled")))))))</f>
        <v/>
      </c>
    </row>
    <row r="332" customFormat="false" ht="15" hidden="false" customHeight="false" outlineLevel="0" collapsed="false">
      <c r="A332" s="27" t="str">
        <f aca="false">IF(COUNTA(B332:I332)=0,"",ROW()-4)</f>
        <v/>
      </c>
      <c r="B332" s="28"/>
      <c r="C332" s="29"/>
      <c r="D332" s="30"/>
      <c r="E332" s="29"/>
      <c r="F332" s="30"/>
      <c r="G332" s="31"/>
      <c r="H332" s="32"/>
      <c r="I332" s="32"/>
      <c r="J332" s="33" t="str">
        <f aca="false">IF(OR(H332="",I332=""),"",IF(UPPER(SUBSTITUTE(SUBSTITUTE(SUBSTITUTE(H332," ",""),",",""),";",""))=UPPER(SUBSTITUTE(SUBSTITUTE(SUBSTITUTE(I332," ",""),",",""),";","")),"Correct","Wrong"))</f>
        <v/>
      </c>
      <c r="K332" s="29"/>
      <c r="L332" s="29"/>
      <c r="M332" s="27" t="str">
        <f aca="false">IF(E332="","",IFERROR(INDEX(Lists!$B$5:$B$12,MATCH(E332,Lists!$A$5:$A$12,0)),""))</f>
        <v/>
      </c>
      <c r="N332" s="33" t="str">
        <f aca="false">IF(OR(L332="",M332=""),"",IF(L332&gt;M332,"Slow",IF(AND(J332="Wrong",L332&lt;0.5*M332),"Rushed?","OK")))</f>
        <v/>
      </c>
      <c r="O332" s="30"/>
      <c r="P332" s="30"/>
      <c r="Q332" s="34" t="str">
        <f aca="false">IF(OR(B332="",J332=""),"",IF(OR(J332="Wrong",K332="50-50",K332="Guess"),B332+Lists!$Y$5,""))</f>
        <v/>
      </c>
      <c r="R332" s="29"/>
      <c r="S332" s="34" t="str">
        <f aca="false">IF(Q332="","",B332+Lists!$Y$6)</f>
        <v/>
      </c>
      <c r="T332" s="29"/>
      <c r="U332" s="33" t="str">
        <f aca="true">IF(J332="","",IF(Q332="","—",IF(T332="Correct","Mastered",IF(OR(R332="Wrong",T332="Wrong"),"Keep reviewing",IF(AND(R332="",TODAY()&gt;=Q332),"Retry 1 DUE",IF(AND(R332="Correct",T332="",TODAY()&gt;=S332),"Retry 2 DUE",IF(R332="","Retry 1 scheduled","Retry 2 scheduled")))))))</f>
        <v/>
      </c>
    </row>
    <row r="333" customFormat="false" ht="15" hidden="false" customHeight="false" outlineLevel="0" collapsed="false">
      <c r="A333" s="27" t="str">
        <f aca="false">IF(COUNTA(B333:I333)=0,"",ROW()-4)</f>
        <v/>
      </c>
      <c r="B333" s="28"/>
      <c r="C333" s="29"/>
      <c r="D333" s="30"/>
      <c r="E333" s="29"/>
      <c r="F333" s="30"/>
      <c r="G333" s="31"/>
      <c r="H333" s="32"/>
      <c r="I333" s="32"/>
      <c r="J333" s="33" t="str">
        <f aca="false">IF(OR(H333="",I333=""),"",IF(UPPER(SUBSTITUTE(SUBSTITUTE(SUBSTITUTE(H333," ",""),",",""),";",""))=UPPER(SUBSTITUTE(SUBSTITUTE(SUBSTITUTE(I333," ",""),",",""),";","")),"Correct","Wrong"))</f>
        <v/>
      </c>
      <c r="K333" s="29"/>
      <c r="L333" s="29"/>
      <c r="M333" s="27" t="str">
        <f aca="false">IF(E333="","",IFERROR(INDEX(Lists!$B$5:$B$12,MATCH(E333,Lists!$A$5:$A$12,0)),""))</f>
        <v/>
      </c>
      <c r="N333" s="33" t="str">
        <f aca="false">IF(OR(L333="",M333=""),"",IF(L333&gt;M333,"Slow",IF(AND(J333="Wrong",L333&lt;0.5*M333),"Rushed?","OK")))</f>
        <v/>
      </c>
      <c r="O333" s="30"/>
      <c r="P333" s="30"/>
      <c r="Q333" s="34" t="str">
        <f aca="false">IF(OR(B333="",J333=""),"",IF(OR(J333="Wrong",K333="50-50",K333="Guess"),B333+Lists!$Y$5,""))</f>
        <v/>
      </c>
      <c r="R333" s="29"/>
      <c r="S333" s="34" t="str">
        <f aca="false">IF(Q333="","",B333+Lists!$Y$6)</f>
        <v/>
      </c>
      <c r="T333" s="29"/>
      <c r="U333" s="33" t="str">
        <f aca="true">IF(J333="","",IF(Q333="","—",IF(T333="Correct","Mastered",IF(OR(R333="Wrong",T333="Wrong"),"Keep reviewing",IF(AND(R333="",TODAY()&gt;=Q333),"Retry 1 DUE",IF(AND(R333="Correct",T333="",TODAY()&gt;=S333),"Retry 2 DUE",IF(R333="","Retry 1 scheduled","Retry 2 scheduled")))))))</f>
        <v/>
      </c>
    </row>
    <row r="334" customFormat="false" ht="15" hidden="false" customHeight="false" outlineLevel="0" collapsed="false">
      <c r="A334" s="27" t="str">
        <f aca="false">IF(COUNTA(B334:I334)=0,"",ROW()-4)</f>
        <v/>
      </c>
      <c r="B334" s="28"/>
      <c r="C334" s="29"/>
      <c r="D334" s="30"/>
      <c r="E334" s="29"/>
      <c r="F334" s="30"/>
      <c r="G334" s="31"/>
      <c r="H334" s="32"/>
      <c r="I334" s="32"/>
      <c r="J334" s="33" t="str">
        <f aca="false">IF(OR(H334="",I334=""),"",IF(UPPER(SUBSTITUTE(SUBSTITUTE(SUBSTITUTE(H334," ",""),",",""),";",""))=UPPER(SUBSTITUTE(SUBSTITUTE(SUBSTITUTE(I334," ",""),",",""),";","")),"Correct","Wrong"))</f>
        <v/>
      </c>
      <c r="K334" s="29"/>
      <c r="L334" s="29"/>
      <c r="M334" s="27" t="str">
        <f aca="false">IF(E334="","",IFERROR(INDEX(Lists!$B$5:$B$12,MATCH(E334,Lists!$A$5:$A$12,0)),""))</f>
        <v/>
      </c>
      <c r="N334" s="33" t="str">
        <f aca="false">IF(OR(L334="",M334=""),"",IF(L334&gt;M334,"Slow",IF(AND(J334="Wrong",L334&lt;0.5*M334),"Rushed?","OK")))</f>
        <v/>
      </c>
      <c r="O334" s="30"/>
      <c r="P334" s="30"/>
      <c r="Q334" s="34" t="str">
        <f aca="false">IF(OR(B334="",J334=""),"",IF(OR(J334="Wrong",K334="50-50",K334="Guess"),B334+Lists!$Y$5,""))</f>
        <v/>
      </c>
      <c r="R334" s="29"/>
      <c r="S334" s="34" t="str">
        <f aca="false">IF(Q334="","",B334+Lists!$Y$6)</f>
        <v/>
      </c>
      <c r="T334" s="29"/>
      <c r="U334" s="33" t="str">
        <f aca="true">IF(J334="","",IF(Q334="","—",IF(T334="Correct","Mastered",IF(OR(R334="Wrong",T334="Wrong"),"Keep reviewing",IF(AND(R334="",TODAY()&gt;=Q334),"Retry 1 DUE",IF(AND(R334="Correct",T334="",TODAY()&gt;=S334),"Retry 2 DUE",IF(R334="","Retry 1 scheduled","Retry 2 scheduled")))))))</f>
        <v/>
      </c>
    </row>
    <row r="335" customFormat="false" ht="15" hidden="false" customHeight="false" outlineLevel="0" collapsed="false">
      <c r="A335" s="27" t="str">
        <f aca="false">IF(COUNTA(B335:I335)=0,"",ROW()-4)</f>
        <v/>
      </c>
      <c r="B335" s="28"/>
      <c r="C335" s="29"/>
      <c r="D335" s="30"/>
      <c r="E335" s="29"/>
      <c r="F335" s="30"/>
      <c r="G335" s="31"/>
      <c r="H335" s="32"/>
      <c r="I335" s="32"/>
      <c r="J335" s="33" t="str">
        <f aca="false">IF(OR(H335="",I335=""),"",IF(UPPER(SUBSTITUTE(SUBSTITUTE(SUBSTITUTE(H335," ",""),",",""),";",""))=UPPER(SUBSTITUTE(SUBSTITUTE(SUBSTITUTE(I335," ",""),",",""),";","")),"Correct","Wrong"))</f>
        <v/>
      </c>
      <c r="K335" s="29"/>
      <c r="L335" s="29"/>
      <c r="M335" s="27" t="str">
        <f aca="false">IF(E335="","",IFERROR(INDEX(Lists!$B$5:$B$12,MATCH(E335,Lists!$A$5:$A$12,0)),""))</f>
        <v/>
      </c>
      <c r="N335" s="33" t="str">
        <f aca="false">IF(OR(L335="",M335=""),"",IF(L335&gt;M335,"Slow",IF(AND(J335="Wrong",L335&lt;0.5*M335),"Rushed?","OK")))</f>
        <v/>
      </c>
      <c r="O335" s="30"/>
      <c r="P335" s="30"/>
      <c r="Q335" s="34" t="str">
        <f aca="false">IF(OR(B335="",J335=""),"",IF(OR(J335="Wrong",K335="50-50",K335="Guess"),B335+Lists!$Y$5,""))</f>
        <v/>
      </c>
      <c r="R335" s="29"/>
      <c r="S335" s="34" t="str">
        <f aca="false">IF(Q335="","",B335+Lists!$Y$6)</f>
        <v/>
      </c>
      <c r="T335" s="29"/>
      <c r="U335" s="33" t="str">
        <f aca="true">IF(J335="","",IF(Q335="","—",IF(T335="Correct","Mastered",IF(OR(R335="Wrong",T335="Wrong"),"Keep reviewing",IF(AND(R335="",TODAY()&gt;=Q335),"Retry 1 DUE",IF(AND(R335="Correct",T335="",TODAY()&gt;=S335),"Retry 2 DUE",IF(R335="","Retry 1 scheduled","Retry 2 scheduled")))))))</f>
        <v/>
      </c>
    </row>
    <row r="336" customFormat="false" ht="15" hidden="false" customHeight="false" outlineLevel="0" collapsed="false">
      <c r="A336" s="27" t="str">
        <f aca="false">IF(COUNTA(B336:I336)=0,"",ROW()-4)</f>
        <v/>
      </c>
      <c r="B336" s="28"/>
      <c r="C336" s="29"/>
      <c r="D336" s="30"/>
      <c r="E336" s="29"/>
      <c r="F336" s="30"/>
      <c r="G336" s="31"/>
      <c r="H336" s="32"/>
      <c r="I336" s="32"/>
      <c r="J336" s="33" t="str">
        <f aca="false">IF(OR(H336="",I336=""),"",IF(UPPER(SUBSTITUTE(SUBSTITUTE(SUBSTITUTE(H336," ",""),",",""),";",""))=UPPER(SUBSTITUTE(SUBSTITUTE(SUBSTITUTE(I336," ",""),",",""),";","")),"Correct","Wrong"))</f>
        <v/>
      </c>
      <c r="K336" s="29"/>
      <c r="L336" s="29"/>
      <c r="M336" s="27" t="str">
        <f aca="false">IF(E336="","",IFERROR(INDEX(Lists!$B$5:$B$12,MATCH(E336,Lists!$A$5:$A$12,0)),""))</f>
        <v/>
      </c>
      <c r="N336" s="33" t="str">
        <f aca="false">IF(OR(L336="",M336=""),"",IF(L336&gt;M336,"Slow",IF(AND(J336="Wrong",L336&lt;0.5*M336),"Rushed?","OK")))</f>
        <v/>
      </c>
      <c r="O336" s="30"/>
      <c r="P336" s="30"/>
      <c r="Q336" s="34" t="str">
        <f aca="false">IF(OR(B336="",J336=""),"",IF(OR(J336="Wrong",K336="50-50",K336="Guess"),B336+Lists!$Y$5,""))</f>
        <v/>
      </c>
      <c r="R336" s="29"/>
      <c r="S336" s="34" t="str">
        <f aca="false">IF(Q336="","",B336+Lists!$Y$6)</f>
        <v/>
      </c>
      <c r="T336" s="29"/>
      <c r="U336" s="33" t="str">
        <f aca="true">IF(J336="","",IF(Q336="","—",IF(T336="Correct","Mastered",IF(OR(R336="Wrong",T336="Wrong"),"Keep reviewing",IF(AND(R336="",TODAY()&gt;=Q336),"Retry 1 DUE",IF(AND(R336="Correct",T336="",TODAY()&gt;=S336),"Retry 2 DUE",IF(R336="","Retry 1 scheduled","Retry 2 scheduled")))))))</f>
        <v/>
      </c>
    </row>
    <row r="337" customFormat="false" ht="15" hidden="false" customHeight="false" outlineLevel="0" collapsed="false">
      <c r="A337" s="27" t="str">
        <f aca="false">IF(COUNTA(B337:I337)=0,"",ROW()-4)</f>
        <v/>
      </c>
      <c r="B337" s="28"/>
      <c r="C337" s="29"/>
      <c r="D337" s="30"/>
      <c r="E337" s="29"/>
      <c r="F337" s="30"/>
      <c r="G337" s="31"/>
      <c r="H337" s="32"/>
      <c r="I337" s="32"/>
      <c r="J337" s="33" t="str">
        <f aca="false">IF(OR(H337="",I337=""),"",IF(UPPER(SUBSTITUTE(SUBSTITUTE(SUBSTITUTE(H337," ",""),",",""),";",""))=UPPER(SUBSTITUTE(SUBSTITUTE(SUBSTITUTE(I337," ",""),",",""),";","")),"Correct","Wrong"))</f>
        <v/>
      </c>
      <c r="K337" s="29"/>
      <c r="L337" s="29"/>
      <c r="M337" s="27" t="str">
        <f aca="false">IF(E337="","",IFERROR(INDEX(Lists!$B$5:$B$12,MATCH(E337,Lists!$A$5:$A$12,0)),""))</f>
        <v/>
      </c>
      <c r="N337" s="33" t="str">
        <f aca="false">IF(OR(L337="",M337=""),"",IF(L337&gt;M337,"Slow",IF(AND(J337="Wrong",L337&lt;0.5*M337),"Rushed?","OK")))</f>
        <v/>
      </c>
      <c r="O337" s="30"/>
      <c r="P337" s="30"/>
      <c r="Q337" s="34" t="str">
        <f aca="false">IF(OR(B337="",J337=""),"",IF(OR(J337="Wrong",K337="50-50",K337="Guess"),B337+Lists!$Y$5,""))</f>
        <v/>
      </c>
      <c r="R337" s="29"/>
      <c r="S337" s="34" t="str">
        <f aca="false">IF(Q337="","",B337+Lists!$Y$6)</f>
        <v/>
      </c>
      <c r="T337" s="29"/>
      <c r="U337" s="33" t="str">
        <f aca="true">IF(J337="","",IF(Q337="","—",IF(T337="Correct","Mastered",IF(OR(R337="Wrong",T337="Wrong"),"Keep reviewing",IF(AND(R337="",TODAY()&gt;=Q337),"Retry 1 DUE",IF(AND(R337="Correct",T337="",TODAY()&gt;=S337),"Retry 2 DUE",IF(R337="","Retry 1 scheduled","Retry 2 scheduled")))))))</f>
        <v/>
      </c>
    </row>
    <row r="338" customFormat="false" ht="15" hidden="false" customHeight="false" outlineLevel="0" collapsed="false">
      <c r="A338" s="27" t="str">
        <f aca="false">IF(COUNTA(B338:I338)=0,"",ROW()-4)</f>
        <v/>
      </c>
      <c r="B338" s="28"/>
      <c r="C338" s="29"/>
      <c r="D338" s="30"/>
      <c r="E338" s="29"/>
      <c r="F338" s="30"/>
      <c r="G338" s="31"/>
      <c r="H338" s="32"/>
      <c r="I338" s="32"/>
      <c r="J338" s="33" t="str">
        <f aca="false">IF(OR(H338="",I338=""),"",IF(UPPER(SUBSTITUTE(SUBSTITUTE(SUBSTITUTE(H338," ",""),",",""),";",""))=UPPER(SUBSTITUTE(SUBSTITUTE(SUBSTITUTE(I338," ",""),",",""),";","")),"Correct","Wrong"))</f>
        <v/>
      </c>
      <c r="K338" s="29"/>
      <c r="L338" s="29"/>
      <c r="M338" s="27" t="str">
        <f aca="false">IF(E338="","",IFERROR(INDEX(Lists!$B$5:$B$12,MATCH(E338,Lists!$A$5:$A$12,0)),""))</f>
        <v/>
      </c>
      <c r="N338" s="33" t="str">
        <f aca="false">IF(OR(L338="",M338=""),"",IF(L338&gt;M338,"Slow",IF(AND(J338="Wrong",L338&lt;0.5*M338),"Rushed?","OK")))</f>
        <v/>
      </c>
      <c r="O338" s="30"/>
      <c r="P338" s="30"/>
      <c r="Q338" s="34" t="str">
        <f aca="false">IF(OR(B338="",J338=""),"",IF(OR(J338="Wrong",K338="50-50",K338="Guess"),B338+Lists!$Y$5,""))</f>
        <v/>
      </c>
      <c r="R338" s="29"/>
      <c r="S338" s="34" t="str">
        <f aca="false">IF(Q338="","",B338+Lists!$Y$6)</f>
        <v/>
      </c>
      <c r="T338" s="29"/>
      <c r="U338" s="33" t="str">
        <f aca="true">IF(J338="","",IF(Q338="","—",IF(T338="Correct","Mastered",IF(OR(R338="Wrong",T338="Wrong"),"Keep reviewing",IF(AND(R338="",TODAY()&gt;=Q338),"Retry 1 DUE",IF(AND(R338="Correct",T338="",TODAY()&gt;=S338),"Retry 2 DUE",IF(R338="","Retry 1 scheduled","Retry 2 scheduled")))))))</f>
        <v/>
      </c>
    </row>
    <row r="339" customFormat="false" ht="15" hidden="false" customHeight="false" outlineLevel="0" collapsed="false">
      <c r="A339" s="27" t="str">
        <f aca="false">IF(COUNTA(B339:I339)=0,"",ROW()-4)</f>
        <v/>
      </c>
      <c r="B339" s="28"/>
      <c r="C339" s="29"/>
      <c r="D339" s="30"/>
      <c r="E339" s="29"/>
      <c r="F339" s="30"/>
      <c r="G339" s="31"/>
      <c r="H339" s="32"/>
      <c r="I339" s="32"/>
      <c r="J339" s="33" t="str">
        <f aca="false">IF(OR(H339="",I339=""),"",IF(UPPER(SUBSTITUTE(SUBSTITUTE(SUBSTITUTE(H339," ",""),",",""),";",""))=UPPER(SUBSTITUTE(SUBSTITUTE(SUBSTITUTE(I339," ",""),",",""),";","")),"Correct","Wrong"))</f>
        <v/>
      </c>
      <c r="K339" s="29"/>
      <c r="L339" s="29"/>
      <c r="M339" s="27" t="str">
        <f aca="false">IF(E339="","",IFERROR(INDEX(Lists!$B$5:$B$12,MATCH(E339,Lists!$A$5:$A$12,0)),""))</f>
        <v/>
      </c>
      <c r="N339" s="33" t="str">
        <f aca="false">IF(OR(L339="",M339=""),"",IF(L339&gt;M339,"Slow",IF(AND(J339="Wrong",L339&lt;0.5*M339),"Rushed?","OK")))</f>
        <v/>
      </c>
      <c r="O339" s="30"/>
      <c r="P339" s="30"/>
      <c r="Q339" s="34" t="str">
        <f aca="false">IF(OR(B339="",J339=""),"",IF(OR(J339="Wrong",K339="50-50",K339="Guess"),B339+Lists!$Y$5,""))</f>
        <v/>
      </c>
      <c r="R339" s="29"/>
      <c r="S339" s="34" t="str">
        <f aca="false">IF(Q339="","",B339+Lists!$Y$6)</f>
        <v/>
      </c>
      <c r="T339" s="29"/>
      <c r="U339" s="33" t="str">
        <f aca="true">IF(J339="","",IF(Q339="","—",IF(T339="Correct","Mastered",IF(OR(R339="Wrong",T339="Wrong"),"Keep reviewing",IF(AND(R339="",TODAY()&gt;=Q339),"Retry 1 DUE",IF(AND(R339="Correct",T339="",TODAY()&gt;=S339),"Retry 2 DUE",IF(R339="","Retry 1 scheduled","Retry 2 scheduled")))))))</f>
        <v/>
      </c>
    </row>
    <row r="340" customFormat="false" ht="15" hidden="false" customHeight="false" outlineLevel="0" collapsed="false">
      <c r="A340" s="27" t="str">
        <f aca="false">IF(COUNTA(B340:I340)=0,"",ROW()-4)</f>
        <v/>
      </c>
      <c r="B340" s="28"/>
      <c r="C340" s="29"/>
      <c r="D340" s="30"/>
      <c r="E340" s="29"/>
      <c r="F340" s="30"/>
      <c r="G340" s="31"/>
      <c r="H340" s="32"/>
      <c r="I340" s="32"/>
      <c r="J340" s="33" t="str">
        <f aca="false">IF(OR(H340="",I340=""),"",IF(UPPER(SUBSTITUTE(SUBSTITUTE(SUBSTITUTE(H340," ",""),",",""),";",""))=UPPER(SUBSTITUTE(SUBSTITUTE(SUBSTITUTE(I340," ",""),",",""),";","")),"Correct","Wrong"))</f>
        <v/>
      </c>
      <c r="K340" s="29"/>
      <c r="L340" s="29"/>
      <c r="M340" s="27" t="str">
        <f aca="false">IF(E340="","",IFERROR(INDEX(Lists!$B$5:$B$12,MATCH(E340,Lists!$A$5:$A$12,0)),""))</f>
        <v/>
      </c>
      <c r="N340" s="33" t="str">
        <f aca="false">IF(OR(L340="",M340=""),"",IF(L340&gt;M340,"Slow",IF(AND(J340="Wrong",L340&lt;0.5*M340),"Rushed?","OK")))</f>
        <v/>
      </c>
      <c r="O340" s="30"/>
      <c r="P340" s="30"/>
      <c r="Q340" s="34" t="str">
        <f aca="false">IF(OR(B340="",J340=""),"",IF(OR(J340="Wrong",K340="50-50",K340="Guess"),B340+Lists!$Y$5,""))</f>
        <v/>
      </c>
      <c r="R340" s="29"/>
      <c r="S340" s="34" t="str">
        <f aca="false">IF(Q340="","",B340+Lists!$Y$6)</f>
        <v/>
      </c>
      <c r="T340" s="29"/>
      <c r="U340" s="33" t="str">
        <f aca="true">IF(J340="","",IF(Q340="","—",IF(T340="Correct","Mastered",IF(OR(R340="Wrong",T340="Wrong"),"Keep reviewing",IF(AND(R340="",TODAY()&gt;=Q340),"Retry 1 DUE",IF(AND(R340="Correct",T340="",TODAY()&gt;=S340),"Retry 2 DUE",IF(R340="","Retry 1 scheduled","Retry 2 scheduled")))))))</f>
        <v/>
      </c>
    </row>
    <row r="341" customFormat="false" ht="15" hidden="false" customHeight="false" outlineLevel="0" collapsed="false">
      <c r="A341" s="27" t="str">
        <f aca="false">IF(COUNTA(B341:I341)=0,"",ROW()-4)</f>
        <v/>
      </c>
      <c r="B341" s="28"/>
      <c r="C341" s="29"/>
      <c r="D341" s="30"/>
      <c r="E341" s="29"/>
      <c r="F341" s="30"/>
      <c r="G341" s="31"/>
      <c r="H341" s="32"/>
      <c r="I341" s="32"/>
      <c r="J341" s="33" t="str">
        <f aca="false">IF(OR(H341="",I341=""),"",IF(UPPER(SUBSTITUTE(SUBSTITUTE(SUBSTITUTE(H341," ",""),",",""),";",""))=UPPER(SUBSTITUTE(SUBSTITUTE(SUBSTITUTE(I341," ",""),",",""),";","")),"Correct","Wrong"))</f>
        <v/>
      </c>
      <c r="K341" s="29"/>
      <c r="L341" s="29"/>
      <c r="M341" s="27" t="str">
        <f aca="false">IF(E341="","",IFERROR(INDEX(Lists!$B$5:$B$12,MATCH(E341,Lists!$A$5:$A$12,0)),""))</f>
        <v/>
      </c>
      <c r="N341" s="33" t="str">
        <f aca="false">IF(OR(L341="",M341=""),"",IF(L341&gt;M341,"Slow",IF(AND(J341="Wrong",L341&lt;0.5*M341),"Rushed?","OK")))</f>
        <v/>
      </c>
      <c r="O341" s="30"/>
      <c r="P341" s="30"/>
      <c r="Q341" s="34" t="str">
        <f aca="false">IF(OR(B341="",J341=""),"",IF(OR(J341="Wrong",K341="50-50",K341="Guess"),B341+Lists!$Y$5,""))</f>
        <v/>
      </c>
      <c r="R341" s="29"/>
      <c r="S341" s="34" t="str">
        <f aca="false">IF(Q341="","",B341+Lists!$Y$6)</f>
        <v/>
      </c>
      <c r="T341" s="29"/>
      <c r="U341" s="33" t="str">
        <f aca="true">IF(J341="","",IF(Q341="","—",IF(T341="Correct","Mastered",IF(OR(R341="Wrong",T341="Wrong"),"Keep reviewing",IF(AND(R341="",TODAY()&gt;=Q341),"Retry 1 DUE",IF(AND(R341="Correct",T341="",TODAY()&gt;=S341),"Retry 2 DUE",IF(R341="","Retry 1 scheduled","Retry 2 scheduled")))))))</f>
        <v/>
      </c>
    </row>
    <row r="342" customFormat="false" ht="15" hidden="false" customHeight="false" outlineLevel="0" collapsed="false">
      <c r="A342" s="27" t="str">
        <f aca="false">IF(COUNTA(B342:I342)=0,"",ROW()-4)</f>
        <v/>
      </c>
      <c r="B342" s="28"/>
      <c r="C342" s="29"/>
      <c r="D342" s="30"/>
      <c r="E342" s="29"/>
      <c r="F342" s="30"/>
      <c r="G342" s="31"/>
      <c r="H342" s="32"/>
      <c r="I342" s="32"/>
      <c r="J342" s="33" t="str">
        <f aca="false">IF(OR(H342="",I342=""),"",IF(UPPER(SUBSTITUTE(SUBSTITUTE(SUBSTITUTE(H342," ",""),",",""),";",""))=UPPER(SUBSTITUTE(SUBSTITUTE(SUBSTITUTE(I342," ",""),",",""),";","")),"Correct","Wrong"))</f>
        <v/>
      </c>
      <c r="K342" s="29"/>
      <c r="L342" s="29"/>
      <c r="M342" s="27" t="str">
        <f aca="false">IF(E342="","",IFERROR(INDEX(Lists!$B$5:$B$12,MATCH(E342,Lists!$A$5:$A$12,0)),""))</f>
        <v/>
      </c>
      <c r="N342" s="33" t="str">
        <f aca="false">IF(OR(L342="",M342=""),"",IF(L342&gt;M342,"Slow",IF(AND(J342="Wrong",L342&lt;0.5*M342),"Rushed?","OK")))</f>
        <v/>
      </c>
      <c r="O342" s="30"/>
      <c r="P342" s="30"/>
      <c r="Q342" s="34" t="str">
        <f aca="false">IF(OR(B342="",J342=""),"",IF(OR(J342="Wrong",K342="50-50",K342="Guess"),B342+Lists!$Y$5,""))</f>
        <v/>
      </c>
      <c r="R342" s="29"/>
      <c r="S342" s="34" t="str">
        <f aca="false">IF(Q342="","",B342+Lists!$Y$6)</f>
        <v/>
      </c>
      <c r="T342" s="29"/>
      <c r="U342" s="33" t="str">
        <f aca="true">IF(J342="","",IF(Q342="","—",IF(T342="Correct","Mastered",IF(OR(R342="Wrong",T342="Wrong"),"Keep reviewing",IF(AND(R342="",TODAY()&gt;=Q342),"Retry 1 DUE",IF(AND(R342="Correct",T342="",TODAY()&gt;=S342),"Retry 2 DUE",IF(R342="","Retry 1 scheduled","Retry 2 scheduled")))))))</f>
        <v/>
      </c>
    </row>
    <row r="343" customFormat="false" ht="15" hidden="false" customHeight="false" outlineLevel="0" collapsed="false">
      <c r="A343" s="27" t="str">
        <f aca="false">IF(COUNTA(B343:I343)=0,"",ROW()-4)</f>
        <v/>
      </c>
      <c r="B343" s="28"/>
      <c r="C343" s="29"/>
      <c r="D343" s="30"/>
      <c r="E343" s="29"/>
      <c r="F343" s="30"/>
      <c r="G343" s="31"/>
      <c r="H343" s="32"/>
      <c r="I343" s="32"/>
      <c r="J343" s="33" t="str">
        <f aca="false">IF(OR(H343="",I343=""),"",IF(UPPER(SUBSTITUTE(SUBSTITUTE(SUBSTITUTE(H343," ",""),",",""),";",""))=UPPER(SUBSTITUTE(SUBSTITUTE(SUBSTITUTE(I343," ",""),",",""),";","")),"Correct","Wrong"))</f>
        <v/>
      </c>
      <c r="K343" s="29"/>
      <c r="L343" s="29"/>
      <c r="M343" s="27" t="str">
        <f aca="false">IF(E343="","",IFERROR(INDEX(Lists!$B$5:$B$12,MATCH(E343,Lists!$A$5:$A$12,0)),""))</f>
        <v/>
      </c>
      <c r="N343" s="33" t="str">
        <f aca="false">IF(OR(L343="",M343=""),"",IF(L343&gt;M343,"Slow",IF(AND(J343="Wrong",L343&lt;0.5*M343),"Rushed?","OK")))</f>
        <v/>
      </c>
      <c r="O343" s="30"/>
      <c r="P343" s="30"/>
      <c r="Q343" s="34" t="str">
        <f aca="false">IF(OR(B343="",J343=""),"",IF(OR(J343="Wrong",K343="50-50",K343="Guess"),B343+Lists!$Y$5,""))</f>
        <v/>
      </c>
      <c r="R343" s="29"/>
      <c r="S343" s="34" t="str">
        <f aca="false">IF(Q343="","",B343+Lists!$Y$6)</f>
        <v/>
      </c>
      <c r="T343" s="29"/>
      <c r="U343" s="33" t="str">
        <f aca="true">IF(J343="","",IF(Q343="","—",IF(T343="Correct","Mastered",IF(OR(R343="Wrong",T343="Wrong"),"Keep reviewing",IF(AND(R343="",TODAY()&gt;=Q343),"Retry 1 DUE",IF(AND(R343="Correct",T343="",TODAY()&gt;=S343),"Retry 2 DUE",IF(R343="","Retry 1 scheduled","Retry 2 scheduled")))))))</f>
        <v/>
      </c>
    </row>
    <row r="344" customFormat="false" ht="15" hidden="false" customHeight="false" outlineLevel="0" collapsed="false">
      <c r="A344" s="27" t="str">
        <f aca="false">IF(COUNTA(B344:I344)=0,"",ROW()-4)</f>
        <v/>
      </c>
      <c r="B344" s="28"/>
      <c r="C344" s="29"/>
      <c r="D344" s="30"/>
      <c r="E344" s="29"/>
      <c r="F344" s="30"/>
      <c r="G344" s="31"/>
      <c r="H344" s="32"/>
      <c r="I344" s="32"/>
      <c r="J344" s="33" t="str">
        <f aca="false">IF(OR(H344="",I344=""),"",IF(UPPER(SUBSTITUTE(SUBSTITUTE(SUBSTITUTE(H344," ",""),",",""),";",""))=UPPER(SUBSTITUTE(SUBSTITUTE(SUBSTITUTE(I344," ",""),",",""),";","")),"Correct","Wrong"))</f>
        <v/>
      </c>
      <c r="K344" s="29"/>
      <c r="L344" s="29"/>
      <c r="M344" s="27" t="str">
        <f aca="false">IF(E344="","",IFERROR(INDEX(Lists!$B$5:$B$12,MATCH(E344,Lists!$A$5:$A$12,0)),""))</f>
        <v/>
      </c>
      <c r="N344" s="33" t="str">
        <f aca="false">IF(OR(L344="",M344=""),"",IF(L344&gt;M344,"Slow",IF(AND(J344="Wrong",L344&lt;0.5*M344),"Rushed?","OK")))</f>
        <v/>
      </c>
      <c r="O344" s="30"/>
      <c r="P344" s="30"/>
      <c r="Q344" s="34" t="str">
        <f aca="false">IF(OR(B344="",J344=""),"",IF(OR(J344="Wrong",K344="50-50",K344="Guess"),B344+Lists!$Y$5,""))</f>
        <v/>
      </c>
      <c r="R344" s="29"/>
      <c r="S344" s="34" t="str">
        <f aca="false">IF(Q344="","",B344+Lists!$Y$6)</f>
        <v/>
      </c>
      <c r="T344" s="29"/>
      <c r="U344" s="33" t="str">
        <f aca="true">IF(J344="","",IF(Q344="","—",IF(T344="Correct","Mastered",IF(OR(R344="Wrong",T344="Wrong"),"Keep reviewing",IF(AND(R344="",TODAY()&gt;=Q344),"Retry 1 DUE",IF(AND(R344="Correct",T344="",TODAY()&gt;=S344),"Retry 2 DUE",IF(R344="","Retry 1 scheduled","Retry 2 scheduled")))))))</f>
        <v/>
      </c>
    </row>
    <row r="345" customFormat="false" ht="15" hidden="false" customHeight="false" outlineLevel="0" collapsed="false">
      <c r="A345" s="27" t="str">
        <f aca="false">IF(COUNTA(B345:I345)=0,"",ROW()-4)</f>
        <v/>
      </c>
      <c r="B345" s="28"/>
      <c r="C345" s="29"/>
      <c r="D345" s="30"/>
      <c r="E345" s="29"/>
      <c r="F345" s="30"/>
      <c r="G345" s="31"/>
      <c r="H345" s="32"/>
      <c r="I345" s="32"/>
      <c r="J345" s="33" t="str">
        <f aca="false">IF(OR(H345="",I345=""),"",IF(UPPER(SUBSTITUTE(SUBSTITUTE(SUBSTITUTE(H345," ",""),",",""),";",""))=UPPER(SUBSTITUTE(SUBSTITUTE(SUBSTITUTE(I345," ",""),",",""),";","")),"Correct","Wrong"))</f>
        <v/>
      </c>
      <c r="K345" s="29"/>
      <c r="L345" s="29"/>
      <c r="M345" s="27" t="str">
        <f aca="false">IF(E345="","",IFERROR(INDEX(Lists!$B$5:$B$12,MATCH(E345,Lists!$A$5:$A$12,0)),""))</f>
        <v/>
      </c>
      <c r="N345" s="33" t="str">
        <f aca="false">IF(OR(L345="",M345=""),"",IF(L345&gt;M345,"Slow",IF(AND(J345="Wrong",L345&lt;0.5*M345),"Rushed?","OK")))</f>
        <v/>
      </c>
      <c r="O345" s="30"/>
      <c r="P345" s="30"/>
      <c r="Q345" s="34" t="str">
        <f aca="false">IF(OR(B345="",J345=""),"",IF(OR(J345="Wrong",K345="50-50",K345="Guess"),B345+Lists!$Y$5,""))</f>
        <v/>
      </c>
      <c r="R345" s="29"/>
      <c r="S345" s="34" t="str">
        <f aca="false">IF(Q345="","",B345+Lists!$Y$6)</f>
        <v/>
      </c>
      <c r="T345" s="29"/>
      <c r="U345" s="33" t="str">
        <f aca="true">IF(J345="","",IF(Q345="","—",IF(T345="Correct","Mastered",IF(OR(R345="Wrong",T345="Wrong"),"Keep reviewing",IF(AND(R345="",TODAY()&gt;=Q345),"Retry 1 DUE",IF(AND(R345="Correct",T345="",TODAY()&gt;=S345),"Retry 2 DUE",IF(R345="","Retry 1 scheduled","Retry 2 scheduled")))))))</f>
        <v/>
      </c>
    </row>
    <row r="346" customFormat="false" ht="15" hidden="false" customHeight="false" outlineLevel="0" collapsed="false">
      <c r="A346" s="27" t="str">
        <f aca="false">IF(COUNTA(B346:I346)=0,"",ROW()-4)</f>
        <v/>
      </c>
      <c r="B346" s="28"/>
      <c r="C346" s="29"/>
      <c r="D346" s="30"/>
      <c r="E346" s="29"/>
      <c r="F346" s="30"/>
      <c r="G346" s="31"/>
      <c r="H346" s="32"/>
      <c r="I346" s="32"/>
      <c r="J346" s="33" t="str">
        <f aca="false">IF(OR(H346="",I346=""),"",IF(UPPER(SUBSTITUTE(SUBSTITUTE(SUBSTITUTE(H346," ",""),",",""),";",""))=UPPER(SUBSTITUTE(SUBSTITUTE(SUBSTITUTE(I346," ",""),",",""),";","")),"Correct","Wrong"))</f>
        <v/>
      </c>
      <c r="K346" s="29"/>
      <c r="L346" s="29"/>
      <c r="M346" s="27" t="str">
        <f aca="false">IF(E346="","",IFERROR(INDEX(Lists!$B$5:$B$12,MATCH(E346,Lists!$A$5:$A$12,0)),""))</f>
        <v/>
      </c>
      <c r="N346" s="33" t="str">
        <f aca="false">IF(OR(L346="",M346=""),"",IF(L346&gt;M346,"Slow",IF(AND(J346="Wrong",L346&lt;0.5*M346),"Rushed?","OK")))</f>
        <v/>
      </c>
      <c r="O346" s="30"/>
      <c r="P346" s="30"/>
      <c r="Q346" s="34" t="str">
        <f aca="false">IF(OR(B346="",J346=""),"",IF(OR(J346="Wrong",K346="50-50",K346="Guess"),B346+Lists!$Y$5,""))</f>
        <v/>
      </c>
      <c r="R346" s="29"/>
      <c r="S346" s="34" t="str">
        <f aca="false">IF(Q346="","",B346+Lists!$Y$6)</f>
        <v/>
      </c>
      <c r="T346" s="29"/>
      <c r="U346" s="33" t="str">
        <f aca="true">IF(J346="","",IF(Q346="","—",IF(T346="Correct","Mastered",IF(OR(R346="Wrong",T346="Wrong"),"Keep reviewing",IF(AND(R346="",TODAY()&gt;=Q346),"Retry 1 DUE",IF(AND(R346="Correct",T346="",TODAY()&gt;=S346),"Retry 2 DUE",IF(R346="","Retry 1 scheduled","Retry 2 scheduled")))))))</f>
        <v/>
      </c>
    </row>
    <row r="347" customFormat="false" ht="15" hidden="false" customHeight="false" outlineLevel="0" collapsed="false">
      <c r="A347" s="27" t="str">
        <f aca="false">IF(COUNTA(B347:I347)=0,"",ROW()-4)</f>
        <v/>
      </c>
      <c r="B347" s="28"/>
      <c r="C347" s="29"/>
      <c r="D347" s="30"/>
      <c r="E347" s="29"/>
      <c r="F347" s="30"/>
      <c r="G347" s="31"/>
      <c r="H347" s="32"/>
      <c r="I347" s="32"/>
      <c r="J347" s="33" t="str">
        <f aca="false">IF(OR(H347="",I347=""),"",IF(UPPER(SUBSTITUTE(SUBSTITUTE(SUBSTITUTE(H347," ",""),",",""),";",""))=UPPER(SUBSTITUTE(SUBSTITUTE(SUBSTITUTE(I347," ",""),",",""),";","")),"Correct","Wrong"))</f>
        <v/>
      </c>
      <c r="K347" s="29"/>
      <c r="L347" s="29"/>
      <c r="M347" s="27" t="str">
        <f aca="false">IF(E347="","",IFERROR(INDEX(Lists!$B$5:$B$12,MATCH(E347,Lists!$A$5:$A$12,0)),""))</f>
        <v/>
      </c>
      <c r="N347" s="33" t="str">
        <f aca="false">IF(OR(L347="",M347=""),"",IF(L347&gt;M347,"Slow",IF(AND(J347="Wrong",L347&lt;0.5*M347),"Rushed?","OK")))</f>
        <v/>
      </c>
      <c r="O347" s="30"/>
      <c r="P347" s="30"/>
      <c r="Q347" s="34" t="str">
        <f aca="false">IF(OR(B347="",J347=""),"",IF(OR(J347="Wrong",K347="50-50",K347="Guess"),B347+Lists!$Y$5,""))</f>
        <v/>
      </c>
      <c r="R347" s="29"/>
      <c r="S347" s="34" t="str">
        <f aca="false">IF(Q347="","",B347+Lists!$Y$6)</f>
        <v/>
      </c>
      <c r="T347" s="29"/>
      <c r="U347" s="33" t="str">
        <f aca="true">IF(J347="","",IF(Q347="","—",IF(T347="Correct","Mastered",IF(OR(R347="Wrong",T347="Wrong"),"Keep reviewing",IF(AND(R347="",TODAY()&gt;=Q347),"Retry 1 DUE",IF(AND(R347="Correct",T347="",TODAY()&gt;=S347),"Retry 2 DUE",IF(R347="","Retry 1 scheduled","Retry 2 scheduled")))))))</f>
        <v/>
      </c>
    </row>
    <row r="348" customFormat="false" ht="15" hidden="false" customHeight="false" outlineLevel="0" collapsed="false">
      <c r="A348" s="27" t="str">
        <f aca="false">IF(COUNTA(B348:I348)=0,"",ROW()-4)</f>
        <v/>
      </c>
      <c r="B348" s="28"/>
      <c r="C348" s="29"/>
      <c r="D348" s="30"/>
      <c r="E348" s="29"/>
      <c r="F348" s="30"/>
      <c r="G348" s="31"/>
      <c r="H348" s="32"/>
      <c r="I348" s="32"/>
      <c r="J348" s="33" t="str">
        <f aca="false">IF(OR(H348="",I348=""),"",IF(UPPER(SUBSTITUTE(SUBSTITUTE(SUBSTITUTE(H348," ",""),",",""),";",""))=UPPER(SUBSTITUTE(SUBSTITUTE(SUBSTITUTE(I348," ",""),",",""),";","")),"Correct","Wrong"))</f>
        <v/>
      </c>
      <c r="K348" s="29"/>
      <c r="L348" s="29"/>
      <c r="M348" s="27" t="str">
        <f aca="false">IF(E348="","",IFERROR(INDEX(Lists!$B$5:$B$12,MATCH(E348,Lists!$A$5:$A$12,0)),""))</f>
        <v/>
      </c>
      <c r="N348" s="33" t="str">
        <f aca="false">IF(OR(L348="",M348=""),"",IF(L348&gt;M348,"Slow",IF(AND(J348="Wrong",L348&lt;0.5*M348),"Rushed?","OK")))</f>
        <v/>
      </c>
      <c r="O348" s="30"/>
      <c r="P348" s="30"/>
      <c r="Q348" s="34" t="str">
        <f aca="false">IF(OR(B348="",J348=""),"",IF(OR(J348="Wrong",K348="50-50",K348="Guess"),B348+Lists!$Y$5,""))</f>
        <v/>
      </c>
      <c r="R348" s="29"/>
      <c r="S348" s="34" t="str">
        <f aca="false">IF(Q348="","",B348+Lists!$Y$6)</f>
        <v/>
      </c>
      <c r="T348" s="29"/>
      <c r="U348" s="33" t="str">
        <f aca="true">IF(J348="","",IF(Q348="","—",IF(T348="Correct","Mastered",IF(OR(R348="Wrong",T348="Wrong"),"Keep reviewing",IF(AND(R348="",TODAY()&gt;=Q348),"Retry 1 DUE",IF(AND(R348="Correct",T348="",TODAY()&gt;=S348),"Retry 2 DUE",IF(R348="","Retry 1 scheduled","Retry 2 scheduled")))))))</f>
        <v/>
      </c>
    </row>
    <row r="349" customFormat="false" ht="15" hidden="false" customHeight="false" outlineLevel="0" collapsed="false">
      <c r="A349" s="27" t="str">
        <f aca="false">IF(COUNTA(B349:I349)=0,"",ROW()-4)</f>
        <v/>
      </c>
      <c r="B349" s="28"/>
      <c r="C349" s="29"/>
      <c r="D349" s="30"/>
      <c r="E349" s="29"/>
      <c r="F349" s="30"/>
      <c r="G349" s="31"/>
      <c r="H349" s="32"/>
      <c r="I349" s="32"/>
      <c r="J349" s="33" t="str">
        <f aca="false">IF(OR(H349="",I349=""),"",IF(UPPER(SUBSTITUTE(SUBSTITUTE(SUBSTITUTE(H349," ",""),",",""),";",""))=UPPER(SUBSTITUTE(SUBSTITUTE(SUBSTITUTE(I349," ",""),",",""),";","")),"Correct","Wrong"))</f>
        <v/>
      </c>
      <c r="K349" s="29"/>
      <c r="L349" s="29"/>
      <c r="M349" s="27" t="str">
        <f aca="false">IF(E349="","",IFERROR(INDEX(Lists!$B$5:$B$12,MATCH(E349,Lists!$A$5:$A$12,0)),""))</f>
        <v/>
      </c>
      <c r="N349" s="33" t="str">
        <f aca="false">IF(OR(L349="",M349=""),"",IF(L349&gt;M349,"Slow",IF(AND(J349="Wrong",L349&lt;0.5*M349),"Rushed?","OK")))</f>
        <v/>
      </c>
      <c r="O349" s="30"/>
      <c r="P349" s="30"/>
      <c r="Q349" s="34" t="str">
        <f aca="false">IF(OR(B349="",J349=""),"",IF(OR(J349="Wrong",K349="50-50",K349="Guess"),B349+Lists!$Y$5,""))</f>
        <v/>
      </c>
      <c r="R349" s="29"/>
      <c r="S349" s="34" t="str">
        <f aca="false">IF(Q349="","",B349+Lists!$Y$6)</f>
        <v/>
      </c>
      <c r="T349" s="29"/>
      <c r="U349" s="33" t="str">
        <f aca="true">IF(J349="","",IF(Q349="","—",IF(T349="Correct","Mastered",IF(OR(R349="Wrong",T349="Wrong"),"Keep reviewing",IF(AND(R349="",TODAY()&gt;=Q349),"Retry 1 DUE",IF(AND(R349="Correct",T349="",TODAY()&gt;=S349),"Retry 2 DUE",IF(R349="","Retry 1 scheduled","Retry 2 scheduled")))))))</f>
        <v/>
      </c>
    </row>
    <row r="350" customFormat="false" ht="15" hidden="false" customHeight="false" outlineLevel="0" collapsed="false">
      <c r="A350" s="27" t="str">
        <f aca="false">IF(COUNTA(B350:I350)=0,"",ROW()-4)</f>
        <v/>
      </c>
      <c r="B350" s="28"/>
      <c r="C350" s="29"/>
      <c r="D350" s="30"/>
      <c r="E350" s="29"/>
      <c r="F350" s="30"/>
      <c r="G350" s="31"/>
      <c r="H350" s="32"/>
      <c r="I350" s="32"/>
      <c r="J350" s="33" t="str">
        <f aca="false">IF(OR(H350="",I350=""),"",IF(UPPER(SUBSTITUTE(SUBSTITUTE(SUBSTITUTE(H350," ",""),",",""),";",""))=UPPER(SUBSTITUTE(SUBSTITUTE(SUBSTITUTE(I350," ",""),",",""),";","")),"Correct","Wrong"))</f>
        <v/>
      </c>
      <c r="K350" s="29"/>
      <c r="L350" s="29"/>
      <c r="M350" s="27" t="str">
        <f aca="false">IF(E350="","",IFERROR(INDEX(Lists!$B$5:$B$12,MATCH(E350,Lists!$A$5:$A$12,0)),""))</f>
        <v/>
      </c>
      <c r="N350" s="33" t="str">
        <f aca="false">IF(OR(L350="",M350=""),"",IF(L350&gt;M350,"Slow",IF(AND(J350="Wrong",L350&lt;0.5*M350),"Rushed?","OK")))</f>
        <v/>
      </c>
      <c r="O350" s="30"/>
      <c r="P350" s="30"/>
      <c r="Q350" s="34" t="str">
        <f aca="false">IF(OR(B350="",J350=""),"",IF(OR(J350="Wrong",K350="50-50",K350="Guess"),B350+Lists!$Y$5,""))</f>
        <v/>
      </c>
      <c r="R350" s="29"/>
      <c r="S350" s="34" t="str">
        <f aca="false">IF(Q350="","",B350+Lists!$Y$6)</f>
        <v/>
      </c>
      <c r="T350" s="29"/>
      <c r="U350" s="33" t="str">
        <f aca="true">IF(J350="","",IF(Q350="","—",IF(T350="Correct","Mastered",IF(OR(R350="Wrong",T350="Wrong"),"Keep reviewing",IF(AND(R350="",TODAY()&gt;=Q350),"Retry 1 DUE",IF(AND(R350="Correct",T350="",TODAY()&gt;=S350),"Retry 2 DUE",IF(R350="","Retry 1 scheduled","Retry 2 scheduled")))))))</f>
        <v/>
      </c>
    </row>
    <row r="351" customFormat="false" ht="15" hidden="false" customHeight="false" outlineLevel="0" collapsed="false">
      <c r="A351" s="27" t="str">
        <f aca="false">IF(COUNTA(B351:I351)=0,"",ROW()-4)</f>
        <v/>
      </c>
      <c r="B351" s="28"/>
      <c r="C351" s="29"/>
      <c r="D351" s="30"/>
      <c r="E351" s="29"/>
      <c r="F351" s="30"/>
      <c r="G351" s="31"/>
      <c r="H351" s="32"/>
      <c r="I351" s="32"/>
      <c r="J351" s="33" t="str">
        <f aca="false">IF(OR(H351="",I351=""),"",IF(UPPER(SUBSTITUTE(SUBSTITUTE(SUBSTITUTE(H351," ",""),",",""),";",""))=UPPER(SUBSTITUTE(SUBSTITUTE(SUBSTITUTE(I351," ",""),",",""),";","")),"Correct","Wrong"))</f>
        <v/>
      </c>
      <c r="K351" s="29"/>
      <c r="L351" s="29"/>
      <c r="M351" s="27" t="str">
        <f aca="false">IF(E351="","",IFERROR(INDEX(Lists!$B$5:$B$12,MATCH(E351,Lists!$A$5:$A$12,0)),""))</f>
        <v/>
      </c>
      <c r="N351" s="33" t="str">
        <f aca="false">IF(OR(L351="",M351=""),"",IF(L351&gt;M351,"Slow",IF(AND(J351="Wrong",L351&lt;0.5*M351),"Rushed?","OK")))</f>
        <v/>
      </c>
      <c r="O351" s="30"/>
      <c r="P351" s="30"/>
      <c r="Q351" s="34" t="str">
        <f aca="false">IF(OR(B351="",J351=""),"",IF(OR(J351="Wrong",K351="50-50",K351="Guess"),B351+Lists!$Y$5,""))</f>
        <v/>
      </c>
      <c r="R351" s="29"/>
      <c r="S351" s="34" t="str">
        <f aca="false">IF(Q351="","",B351+Lists!$Y$6)</f>
        <v/>
      </c>
      <c r="T351" s="29"/>
      <c r="U351" s="33" t="str">
        <f aca="true">IF(J351="","",IF(Q351="","—",IF(T351="Correct","Mastered",IF(OR(R351="Wrong",T351="Wrong"),"Keep reviewing",IF(AND(R351="",TODAY()&gt;=Q351),"Retry 1 DUE",IF(AND(R351="Correct",T351="",TODAY()&gt;=S351),"Retry 2 DUE",IF(R351="","Retry 1 scheduled","Retry 2 scheduled")))))))</f>
        <v/>
      </c>
    </row>
    <row r="352" customFormat="false" ht="15" hidden="false" customHeight="false" outlineLevel="0" collapsed="false">
      <c r="A352" s="27" t="str">
        <f aca="false">IF(COUNTA(B352:I352)=0,"",ROW()-4)</f>
        <v/>
      </c>
      <c r="B352" s="28"/>
      <c r="C352" s="29"/>
      <c r="D352" s="30"/>
      <c r="E352" s="29"/>
      <c r="F352" s="30"/>
      <c r="G352" s="31"/>
      <c r="H352" s="32"/>
      <c r="I352" s="32"/>
      <c r="J352" s="33" t="str">
        <f aca="false">IF(OR(H352="",I352=""),"",IF(UPPER(SUBSTITUTE(SUBSTITUTE(SUBSTITUTE(H352," ",""),",",""),";",""))=UPPER(SUBSTITUTE(SUBSTITUTE(SUBSTITUTE(I352," ",""),",",""),";","")),"Correct","Wrong"))</f>
        <v/>
      </c>
      <c r="K352" s="29"/>
      <c r="L352" s="29"/>
      <c r="M352" s="27" t="str">
        <f aca="false">IF(E352="","",IFERROR(INDEX(Lists!$B$5:$B$12,MATCH(E352,Lists!$A$5:$A$12,0)),""))</f>
        <v/>
      </c>
      <c r="N352" s="33" t="str">
        <f aca="false">IF(OR(L352="",M352=""),"",IF(L352&gt;M352,"Slow",IF(AND(J352="Wrong",L352&lt;0.5*M352),"Rushed?","OK")))</f>
        <v/>
      </c>
      <c r="O352" s="30"/>
      <c r="P352" s="30"/>
      <c r="Q352" s="34" t="str">
        <f aca="false">IF(OR(B352="",J352=""),"",IF(OR(J352="Wrong",K352="50-50",K352="Guess"),B352+Lists!$Y$5,""))</f>
        <v/>
      </c>
      <c r="R352" s="29"/>
      <c r="S352" s="34" t="str">
        <f aca="false">IF(Q352="","",B352+Lists!$Y$6)</f>
        <v/>
      </c>
      <c r="T352" s="29"/>
      <c r="U352" s="33" t="str">
        <f aca="true">IF(J352="","",IF(Q352="","—",IF(T352="Correct","Mastered",IF(OR(R352="Wrong",T352="Wrong"),"Keep reviewing",IF(AND(R352="",TODAY()&gt;=Q352),"Retry 1 DUE",IF(AND(R352="Correct",T352="",TODAY()&gt;=S352),"Retry 2 DUE",IF(R352="","Retry 1 scheduled","Retry 2 scheduled")))))))</f>
        <v/>
      </c>
    </row>
    <row r="353" customFormat="false" ht="15" hidden="false" customHeight="false" outlineLevel="0" collapsed="false">
      <c r="A353" s="27" t="str">
        <f aca="false">IF(COUNTA(B353:I353)=0,"",ROW()-4)</f>
        <v/>
      </c>
      <c r="B353" s="28"/>
      <c r="C353" s="29"/>
      <c r="D353" s="30"/>
      <c r="E353" s="29"/>
      <c r="F353" s="30"/>
      <c r="G353" s="31"/>
      <c r="H353" s="32"/>
      <c r="I353" s="32"/>
      <c r="J353" s="33" t="str">
        <f aca="false">IF(OR(H353="",I353=""),"",IF(UPPER(SUBSTITUTE(SUBSTITUTE(SUBSTITUTE(H353," ",""),",",""),";",""))=UPPER(SUBSTITUTE(SUBSTITUTE(SUBSTITUTE(I353," ",""),",",""),";","")),"Correct","Wrong"))</f>
        <v/>
      </c>
      <c r="K353" s="29"/>
      <c r="L353" s="29"/>
      <c r="M353" s="27" t="str">
        <f aca="false">IF(E353="","",IFERROR(INDEX(Lists!$B$5:$B$12,MATCH(E353,Lists!$A$5:$A$12,0)),""))</f>
        <v/>
      </c>
      <c r="N353" s="33" t="str">
        <f aca="false">IF(OR(L353="",M353=""),"",IF(L353&gt;M353,"Slow",IF(AND(J353="Wrong",L353&lt;0.5*M353),"Rushed?","OK")))</f>
        <v/>
      </c>
      <c r="O353" s="30"/>
      <c r="P353" s="30"/>
      <c r="Q353" s="34" t="str">
        <f aca="false">IF(OR(B353="",J353=""),"",IF(OR(J353="Wrong",K353="50-50",K353="Guess"),B353+Lists!$Y$5,""))</f>
        <v/>
      </c>
      <c r="R353" s="29"/>
      <c r="S353" s="34" t="str">
        <f aca="false">IF(Q353="","",B353+Lists!$Y$6)</f>
        <v/>
      </c>
      <c r="T353" s="29"/>
      <c r="U353" s="33" t="str">
        <f aca="true">IF(J353="","",IF(Q353="","—",IF(T353="Correct","Mastered",IF(OR(R353="Wrong",T353="Wrong"),"Keep reviewing",IF(AND(R353="",TODAY()&gt;=Q353),"Retry 1 DUE",IF(AND(R353="Correct",T353="",TODAY()&gt;=S353),"Retry 2 DUE",IF(R353="","Retry 1 scheduled","Retry 2 scheduled")))))))</f>
        <v/>
      </c>
    </row>
    <row r="354" customFormat="false" ht="15" hidden="false" customHeight="false" outlineLevel="0" collapsed="false">
      <c r="A354" s="27" t="str">
        <f aca="false">IF(COUNTA(B354:I354)=0,"",ROW()-4)</f>
        <v/>
      </c>
      <c r="B354" s="28"/>
      <c r="C354" s="29"/>
      <c r="D354" s="30"/>
      <c r="E354" s="29"/>
      <c r="F354" s="30"/>
      <c r="G354" s="31"/>
      <c r="H354" s="32"/>
      <c r="I354" s="32"/>
      <c r="J354" s="33" t="str">
        <f aca="false">IF(OR(H354="",I354=""),"",IF(UPPER(SUBSTITUTE(SUBSTITUTE(SUBSTITUTE(H354," ",""),",",""),";",""))=UPPER(SUBSTITUTE(SUBSTITUTE(SUBSTITUTE(I354," ",""),",",""),";","")),"Correct","Wrong"))</f>
        <v/>
      </c>
      <c r="K354" s="29"/>
      <c r="L354" s="29"/>
      <c r="M354" s="27" t="str">
        <f aca="false">IF(E354="","",IFERROR(INDEX(Lists!$B$5:$B$12,MATCH(E354,Lists!$A$5:$A$12,0)),""))</f>
        <v/>
      </c>
      <c r="N354" s="33" t="str">
        <f aca="false">IF(OR(L354="",M354=""),"",IF(L354&gt;M354,"Slow",IF(AND(J354="Wrong",L354&lt;0.5*M354),"Rushed?","OK")))</f>
        <v/>
      </c>
      <c r="O354" s="30"/>
      <c r="P354" s="30"/>
      <c r="Q354" s="34" t="str">
        <f aca="false">IF(OR(B354="",J354=""),"",IF(OR(J354="Wrong",K354="50-50",K354="Guess"),B354+Lists!$Y$5,""))</f>
        <v/>
      </c>
      <c r="R354" s="29"/>
      <c r="S354" s="34" t="str">
        <f aca="false">IF(Q354="","",B354+Lists!$Y$6)</f>
        <v/>
      </c>
      <c r="T354" s="29"/>
      <c r="U354" s="33" t="str">
        <f aca="true">IF(J354="","",IF(Q354="","—",IF(T354="Correct","Mastered",IF(OR(R354="Wrong",T354="Wrong"),"Keep reviewing",IF(AND(R354="",TODAY()&gt;=Q354),"Retry 1 DUE",IF(AND(R354="Correct",T354="",TODAY()&gt;=S354),"Retry 2 DUE",IF(R354="","Retry 1 scheduled","Retry 2 scheduled")))))))</f>
        <v/>
      </c>
    </row>
    <row r="355" customFormat="false" ht="15" hidden="false" customHeight="false" outlineLevel="0" collapsed="false">
      <c r="A355" s="27" t="str">
        <f aca="false">IF(COUNTA(B355:I355)=0,"",ROW()-4)</f>
        <v/>
      </c>
      <c r="B355" s="28"/>
      <c r="C355" s="29"/>
      <c r="D355" s="30"/>
      <c r="E355" s="29"/>
      <c r="F355" s="30"/>
      <c r="G355" s="31"/>
      <c r="H355" s="32"/>
      <c r="I355" s="32"/>
      <c r="J355" s="33" t="str">
        <f aca="false">IF(OR(H355="",I355=""),"",IF(UPPER(SUBSTITUTE(SUBSTITUTE(SUBSTITUTE(H355," ",""),",",""),";",""))=UPPER(SUBSTITUTE(SUBSTITUTE(SUBSTITUTE(I355," ",""),",",""),";","")),"Correct","Wrong"))</f>
        <v/>
      </c>
      <c r="K355" s="29"/>
      <c r="L355" s="29"/>
      <c r="M355" s="27" t="str">
        <f aca="false">IF(E355="","",IFERROR(INDEX(Lists!$B$5:$B$12,MATCH(E355,Lists!$A$5:$A$12,0)),""))</f>
        <v/>
      </c>
      <c r="N355" s="33" t="str">
        <f aca="false">IF(OR(L355="",M355=""),"",IF(L355&gt;M355,"Slow",IF(AND(J355="Wrong",L355&lt;0.5*M355),"Rushed?","OK")))</f>
        <v/>
      </c>
      <c r="O355" s="30"/>
      <c r="P355" s="30"/>
      <c r="Q355" s="34" t="str">
        <f aca="false">IF(OR(B355="",J355=""),"",IF(OR(J355="Wrong",K355="50-50",K355="Guess"),B355+Lists!$Y$5,""))</f>
        <v/>
      </c>
      <c r="R355" s="29"/>
      <c r="S355" s="34" t="str">
        <f aca="false">IF(Q355="","",B355+Lists!$Y$6)</f>
        <v/>
      </c>
      <c r="T355" s="29"/>
      <c r="U355" s="33" t="str">
        <f aca="true">IF(J355="","",IF(Q355="","—",IF(T355="Correct","Mastered",IF(OR(R355="Wrong",T355="Wrong"),"Keep reviewing",IF(AND(R355="",TODAY()&gt;=Q355),"Retry 1 DUE",IF(AND(R355="Correct",T355="",TODAY()&gt;=S355),"Retry 2 DUE",IF(R355="","Retry 1 scheduled","Retry 2 scheduled")))))))</f>
        <v/>
      </c>
    </row>
    <row r="356" customFormat="false" ht="15" hidden="false" customHeight="false" outlineLevel="0" collapsed="false">
      <c r="A356" s="27" t="str">
        <f aca="false">IF(COUNTA(B356:I356)=0,"",ROW()-4)</f>
        <v/>
      </c>
      <c r="B356" s="28"/>
      <c r="C356" s="29"/>
      <c r="D356" s="30"/>
      <c r="E356" s="29"/>
      <c r="F356" s="30"/>
      <c r="G356" s="31"/>
      <c r="H356" s="32"/>
      <c r="I356" s="32"/>
      <c r="J356" s="33" t="str">
        <f aca="false">IF(OR(H356="",I356=""),"",IF(UPPER(SUBSTITUTE(SUBSTITUTE(SUBSTITUTE(H356," ",""),",",""),";",""))=UPPER(SUBSTITUTE(SUBSTITUTE(SUBSTITUTE(I356," ",""),",",""),";","")),"Correct","Wrong"))</f>
        <v/>
      </c>
      <c r="K356" s="29"/>
      <c r="L356" s="29"/>
      <c r="M356" s="27" t="str">
        <f aca="false">IF(E356="","",IFERROR(INDEX(Lists!$B$5:$B$12,MATCH(E356,Lists!$A$5:$A$12,0)),""))</f>
        <v/>
      </c>
      <c r="N356" s="33" t="str">
        <f aca="false">IF(OR(L356="",M356=""),"",IF(L356&gt;M356,"Slow",IF(AND(J356="Wrong",L356&lt;0.5*M356),"Rushed?","OK")))</f>
        <v/>
      </c>
      <c r="O356" s="30"/>
      <c r="P356" s="30"/>
      <c r="Q356" s="34" t="str">
        <f aca="false">IF(OR(B356="",J356=""),"",IF(OR(J356="Wrong",K356="50-50",K356="Guess"),B356+Lists!$Y$5,""))</f>
        <v/>
      </c>
      <c r="R356" s="29"/>
      <c r="S356" s="34" t="str">
        <f aca="false">IF(Q356="","",B356+Lists!$Y$6)</f>
        <v/>
      </c>
      <c r="T356" s="29"/>
      <c r="U356" s="33" t="str">
        <f aca="true">IF(J356="","",IF(Q356="","—",IF(T356="Correct","Mastered",IF(OR(R356="Wrong",T356="Wrong"),"Keep reviewing",IF(AND(R356="",TODAY()&gt;=Q356),"Retry 1 DUE",IF(AND(R356="Correct",T356="",TODAY()&gt;=S356),"Retry 2 DUE",IF(R356="","Retry 1 scheduled","Retry 2 scheduled")))))))</f>
        <v/>
      </c>
    </row>
    <row r="357" customFormat="false" ht="15" hidden="false" customHeight="false" outlineLevel="0" collapsed="false">
      <c r="A357" s="27" t="str">
        <f aca="false">IF(COUNTA(B357:I357)=0,"",ROW()-4)</f>
        <v/>
      </c>
      <c r="B357" s="28"/>
      <c r="C357" s="29"/>
      <c r="D357" s="30"/>
      <c r="E357" s="29"/>
      <c r="F357" s="30"/>
      <c r="G357" s="31"/>
      <c r="H357" s="32"/>
      <c r="I357" s="32"/>
      <c r="J357" s="33" t="str">
        <f aca="false">IF(OR(H357="",I357=""),"",IF(UPPER(SUBSTITUTE(SUBSTITUTE(SUBSTITUTE(H357," ",""),",",""),";",""))=UPPER(SUBSTITUTE(SUBSTITUTE(SUBSTITUTE(I357," ",""),",",""),";","")),"Correct","Wrong"))</f>
        <v/>
      </c>
      <c r="K357" s="29"/>
      <c r="L357" s="29"/>
      <c r="M357" s="27" t="str">
        <f aca="false">IF(E357="","",IFERROR(INDEX(Lists!$B$5:$B$12,MATCH(E357,Lists!$A$5:$A$12,0)),""))</f>
        <v/>
      </c>
      <c r="N357" s="33" t="str">
        <f aca="false">IF(OR(L357="",M357=""),"",IF(L357&gt;M357,"Slow",IF(AND(J357="Wrong",L357&lt;0.5*M357),"Rushed?","OK")))</f>
        <v/>
      </c>
      <c r="O357" s="30"/>
      <c r="P357" s="30"/>
      <c r="Q357" s="34" t="str">
        <f aca="false">IF(OR(B357="",J357=""),"",IF(OR(J357="Wrong",K357="50-50",K357="Guess"),B357+Lists!$Y$5,""))</f>
        <v/>
      </c>
      <c r="R357" s="29"/>
      <c r="S357" s="34" t="str">
        <f aca="false">IF(Q357="","",B357+Lists!$Y$6)</f>
        <v/>
      </c>
      <c r="T357" s="29"/>
      <c r="U357" s="33" t="str">
        <f aca="true">IF(J357="","",IF(Q357="","—",IF(T357="Correct","Mastered",IF(OR(R357="Wrong",T357="Wrong"),"Keep reviewing",IF(AND(R357="",TODAY()&gt;=Q357),"Retry 1 DUE",IF(AND(R357="Correct",T357="",TODAY()&gt;=S357),"Retry 2 DUE",IF(R357="","Retry 1 scheduled","Retry 2 scheduled")))))))</f>
        <v/>
      </c>
    </row>
    <row r="358" customFormat="false" ht="15" hidden="false" customHeight="false" outlineLevel="0" collapsed="false">
      <c r="A358" s="27" t="str">
        <f aca="false">IF(COUNTA(B358:I358)=0,"",ROW()-4)</f>
        <v/>
      </c>
      <c r="B358" s="28"/>
      <c r="C358" s="29"/>
      <c r="D358" s="30"/>
      <c r="E358" s="29"/>
      <c r="F358" s="30"/>
      <c r="G358" s="31"/>
      <c r="H358" s="32"/>
      <c r="I358" s="32"/>
      <c r="J358" s="33" t="str">
        <f aca="false">IF(OR(H358="",I358=""),"",IF(UPPER(SUBSTITUTE(SUBSTITUTE(SUBSTITUTE(H358," ",""),",",""),";",""))=UPPER(SUBSTITUTE(SUBSTITUTE(SUBSTITUTE(I358," ",""),",",""),";","")),"Correct","Wrong"))</f>
        <v/>
      </c>
      <c r="K358" s="29"/>
      <c r="L358" s="29"/>
      <c r="M358" s="27" t="str">
        <f aca="false">IF(E358="","",IFERROR(INDEX(Lists!$B$5:$B$12,MATCH(E358,Lists!$A$5:$A$12,0)),""))</f>
        <v/>
      </c>
      <c r="N358" s="33" t="str">
        <f aca="false">IF(OR(L358="",M358=""),"",IF(L358&gt;M358,"Slow",IF(AND(J358="Wrong",L358&lt;0.5*M358),"Rushed?","OK")))</f>
        <v/>
      </c>
      <c r="O358" s="30"/>
      <c r="P358" s="30"/>
      <c r="Q358" s="34" t="str">
        <f aca="false">IF(OR(B358="",J358=""),"",IF(OR(J358="Wrong",K358="50-50",K358="Guess"),B358+Lists!$Y$5,""))</f>
        <v/>
      </c>
      <c r="R358" s="29"/>
      <c r="S358" s="34" t="str">
        <f aca="false">IF(Q358="","",B358+Lists!$Y$6)</f>
        <v/>
      </c>
      <c r="T358" s="29"/>
      <c r="U358" s="33" t="str">
        <f aca="true">IF(J358="","",IF(Q358="","—",IF(T358="Correct","Mastered",IF(OR(R358="Wrong",T358="Wrong"),"Keep reviewing",IF(AND(R358="",TODAY()&gt;=Q358),"Retry 1 DUE",IF(AND(R358="Correct",T358="",TODAY()&gt;=S358),"Retry 2 DUE",IF(R358="","Retry 1 scheduled","Retry 2 scheduled")))))))</f>
        <v/>
      </c>
    </row>
    <row r="359" customFormat="false" ht="15" hidden="false" customHeight="false" outlineLevel="0" collapsed="false">
      <c r="A359" s="27" t="str">
        <f aca="false">IF(COUNTA(B359:I359)=0,"",ROW()-4)</f>
        <v/>
      </c>
      <c r="B359" s="28"/>
      <c r="C359" s="29"/>
      <c r="D359" s="30"/>
      <c r="E359" s="29"/>
      <c r="F359" s="30"/>
      <c r="G359" s="31"/>
      <c r="H359" s="32"/>
      <c r="I359" s="32"/>
      <c r="J359" s="33" t="str">
        <f aca="false">IF(OR(H359="",I359=""),"",IF(UPPER(SUBSTITUTE(SUBSTITUTE(SUBSTITUTE(H359," ",""),",",""),";",""))=UPPER(SUBSTITUTE(SUBSTITUTE(SUBSTITUTE(I359," ",""),",",""),";","")),"Correct","Wrong"))</f>
        <v/>
      </c>
      <c r="K359" s="29"/>
      <c r="L359" s="29"/>
      <c r="M359" s="27" t="str">
        <f aca="false">IF(E359="","",IFERROR(INDEX(Lists!$B$5:$B$12,MATCH(E359,Lists!$A$5:$A$12,0)),""))</f>
        <v/>
      </c>
      <c r="N359" s="33" t="str">
        <f aca="false">IF(OR(L359="",M359=""),"",IF(L359&gt;M359,"Slow",IF(AND(J359="Wrong",L359&lt;0.5*M359),"Rushed?","OK")))</f>
        <v/>
      </c>
      <c r="O359" s="30"/>
      <c r="P359" s="30"/>
      <c r="Q359" s="34" t="str">
        <f aca="false">IF(OR(B359="",J359=""),"",IF(OR(J359="Wrong",K359="50-50",K359="Guess"),B359+Lists!$Y$5,""))</f>
        <v/>
      </c>
      <c r="R359" s="29"/>
      <c r="S359" s="34" t="str">
        <f aca="false">IF(Q359="","",B359+Lists!$Y$6)</f>
        <v/>
      </c>
      <c r="T359" s="29"/>
      <c r="U359" s="33" t="str">
        <f aca="true">IF(J359="","",IF(Q359="","—",IF(T359="Correct","Mastered",IF(OR(R359="Wrong",T359="Wrong"),"Keep reviewing",IF(AND(R359="",TODAY()&gt;=Q359),"Retry 1 DUE",IF(AND(R359="Correct",T359="",TODAY()&gt;=S359),"Retry 2 DUE",IF(R359="","Retry 1 scheduled","Retry 2 scheduled")))))))</f>
        <v/>
      </c>
    </row>
    <row r="360" customFormat="false" ht="15" hidden="false" customHeight="false" outlineLevel="0" collapsed="false">
      <c r="A360" s="27" t="str">
        <f aca="false">IF(COUNTA(B360:I360)=0,"",ROW()-4)</f>
        <v/>
      </c>
      <c r="B360" s="28"/>
      <c r="C360" s="29"/>
      <c r="D360" s="30"/>
      <c r="E360" s="29"/>
      <c r="F360" s="30"/>
      <c r="G360" s="31"/>
      <c r="H360" s="32"/>
      <c r="I360" s="32"/>
      <c r="J360" s="33" t="str">
        <f aca="false">IF(OR(H360="",I360=""),"",IF(UPPER(SUBSTITUTE(SUBSTITUTE(SUBSTITUTE(H360," ",""),",",""),";",""))=UPPER(SUBSTITUTE(SUBSTITUTE(SUBSTITUTE(I360," ",""),",",""),";","")),"Correct","Wrong"))</f>
        <v/>
      </c>
      <c r="K360" s="29"/>
      <c r="L360" s="29"/>
      <c r="M360" s="27" t="str">
        <f aca="false">IF(E360="","",IFERROR(INDEX(Lists!$B$5:$B$12,MATCH(E360,Lists!$A$5:$A$12,0)),""))</f>
        <v/>
      </c>
      <c r="N360" s="33" t="str">
        <f aca="false">IF(OR(L360="",M360=""),"",IF(L360&gt;M360,"Slow",IF(AND(J360="Wrong",L360&lt;0.5*M360),"Rushed?","OK")))</f>
        <v/>
      </c>
      <c r="O360" s="30"/>
      <c r="P360" s="30"/>
      <c r="Q360" s="34" t="str">
        <f aca="false">IF(OR(B360="",J360=""),"",IF(OR(J360="Wrong",K360="50-50",K360="Guess"),B360+Lists!$Y$5,""))</f>
        <v/>
      </c>
      <c r="R360" s="29"/>
      <c r="S360" s="34" t="str">
        <f aca="false">IF(Q360="","",B360+Lists!$Y$6)</f>
        <v/>
      </c>
      <c r="T360" s="29"/>
      <c r="U360" s="33" t="str">
        <f aca="true">IF(J360="","",IF(Q360="","—",IF(T360="Correct","Mastered",IF(OR(R360="Wrong",T360="Wrong"),"Keep reviewing",IF(AND(R360="",TODAY()&gt;=Q360),"Retry 1 DUE",IF(AND(R360="Correct",T360="",TODAY()&gt;=S360),"Retry 2 DUE",IF(R360="","Retry 1 scheduled","Retry 2 scheduled")))))))</f>
        <v/>
      </c>
    </row>
    <row r="361" customFormat="false" ht="15" hidden="false" customHeight="false" outlineLevel="0" collapsed="false">
      <c r="A361" s="27" t="str">
        <f aca="false">IF(COUNTA(B361:I361)=0,"",ROW()-4)</f>
        <v/>
      </c>
      <c r="B361" s="28"/>
      <c r="C361" s="29"/>
      <c r="D361" s="30"/>
      <c r="E361" s="29"/>
      <c r="F361" s="30"/>
      <c r="G361" s="31"/>
      <c r="H361" s="32"/>
      <c r="I361" s="32"/>
      <c r="J361" s="33" t="str">
        <f aca="false">IF(OR(H361="",I361=""),"",IF(UPPER(SUBSTITUTE(SUBSTITUTE(SUBSTITUTE(H361," ",""),",",""),";",""))=UPPER(SUBSTITUTE(SUBSTITUTE(SUBSTITUTE(I361," ",""),",",""),";","")),"Correct","Wrong"))</f>
        <v/>
      </c>
      <c r="K361" s="29"/>
      <c r="L361" s="29"/>
      <c r="M361" s="27" t="str">
        <f aca="false">IF(E361="","",IFERROR(INDEX(Lists!$B$5:$B$12,MATCH(E361,Lists!$A$5:$A$12,0)),""))</f>
        <v/>
      </c>
      <c r="N361" s="33" t="str">
        <f aca="false">IF(OR(L361="",M361=""),"",IF(L361&gt;M361,"Slow",IF(AND(J361="Wrong",L361&lt;0.5*M361),"Rushed?","OK")))</f>
        <v/>
      </c>
      <c r="O361" s="30"/>
      <c r="P361" s="30"/>
      <c r="Q361" s="34" t="str">
        <f aca="false">IF(OR(B361="",J361=""),"",IF(OR(J361="Wrong",K361="50-50",K361="Guess"),B361+Lists!$Y$5,""))</f>
        <v/>
      </c>
      <c r="R361" s="29"/>
      <c r="S361" s="34" t="str">
        <f aca="false">IF(Q361="","",B361+Lists!$Y$6)</f>
        <v/>
      </c>
      <c r="T361" s="29"/>
      <c r="U361" s="33" t="str">
        <f aca="true">IF(J361="","",IF(Q361="","—",IF(T361="Correct","Mastered",IF(OR(R361="Wrong",T361="Wrong"),"Keep reviewing",IF(AND(R361="",TODAY()&gt;=Q361),"Retry 1 DUE",IF(AND(R361="Correct",T361="",TODAY()&gt;=S361),"Retry 2 DUE",IF(R361="","Retry 1 scheduled","Retry 2 scheduled")))))))</f>
        <v/>
      </c>
    </row>
    <row r="362" customFormat="false" ht="15" hidden="false" customHeight="false" outlineLevel="0" collapsed="false">
      <c r="A362" s="27" t="str">
        <f aca="false">IF(COUNTA(B362:I362)=0,"",ROW()-4)</f>
        <v/>
      </c>
      <c r="B362" s="28"/>
      <c r="C362" s="29"/>
      <c r="D362" s="30"/>
      <c r="E362" s="29"/>
      <c r="F362" s="30"/>
      <c r="G362" s="31"/>
      <c r="H362" s="32"/>
      <c r="I362" s="32"/>
      <c r="J362" s="33" t="str">
        <f aca="false">IF(OR(H362="",I362=""),"",IF(UPPER(SUBSTITUTE(SUBSTITUTE(SUBSTITUTE(H362," ",""),",",""),";",""))=UPPER(SUBSTITUTE(SUBSTITUTE(SUBSTITUTE(I362," ",""),",",""),";","")),"Correct","Wrong"))</f>
        <v/>
      </c>
      <c r="K362" s="29"/>
      <c r="L362" s="29"/>
      <c r="M362" s="27" t="str">
        <f aca="false">IF(E362="","",IFERROR(INDEX(Lists!$B$5:$B$12,MATCH(E362,Lists!$A$5:$A$12,0)),""))</f>
        <v/>
      </c>
      <c r="N362" s="33" t="str">
        <f aca="false">IF(OR(L362="",M362=""),"",IF(L362&gt;M362,"Slow",IF(AND(J362="Wrong",L362&lt;0.5*M362),"Rushed?","OK")))</f>
        <v/>
      </c>
      <c r="O362" s="30"/>
      <c r="P362" s="30"/>
      <c r="Q362" s="34" t="str">
        <f aca="false">IF(OR(B362="",J362=""),"",IF(OR(J362="Wrong",K362="50-50",K362="Guess"),B362+Lists!$Y$5,""))</f>
        <v/>
      </c>
      <c r="R362" s="29"/>
      <c r="S362" s="34" t="str">
        <f aca="false">IF(Q362="","",B362+Lists!$Y$6)</f>
        <v/>
      </c>
      <c r="T362" s="29"/>
      <c r="U362" s="33" t="str">
        <f aca="true">IF(J362="","",IF(Q362="","—",IF(T362="Correct","Mastered",IF(OR(R362="Wrong",T362="Wrong"),"Keep reviewing",IF(AND(R362="",TODAY()&gt;=Q362),"Retry 1 DUE",IF(AND(R362="Correct",T362="",TODAY()&gt;=S362),"Retry 2 DUE",IF(R362="","Retry 1 scheduled","Retry 2 scheduled")))))))</f>
        <v/>
      </c>
    </row>
    <row r="363" customFormat="false" ht="15" hidden="false" customHeight="false" outlineLevel="0" collapsed="false">
      <c r="A363" s="27" t="str">
        <f aca="false">IF(COUNTA(B363:I363)=0,"",ROW()-4)</f>
        <v/>
      </c>
      <c r="B363" s="28"/>
      <c r="C363" s="29"/>
      <c r="D363" s="30"/>
      <c r="E363" s="29"/>
      <c r="F363" s="30"/>
      <c r="G363" s="31"/>
      <c r="H363" s="32"/>
      <c r="I363" s="32"/>
      <c r="J363" s="33" t="str">
        <f aca="false">IF(OR(H363="",I363=""),"",IF(UPPER(SUBSTITUTE(SUBSTITUTE(SUBSTITUTE(H363," ",""),",",""),";",""))=UPPER(SUBSTITUTE(SUBSTITUTE(SUBSTITUTE(I363," ",""),",",""),";","")),"Correct","Wrong"))</f>
        <v/>
      </c>
      <c r="K363" s="29"/>
      <c r="L363" s="29"/>
      <c r="M363" s="27" t="str">
        <f aca="false">IF(E363="","",IFERROR(INDEX(Lists!$B$5:$B$12,MATCH(E363,Lists!$A$5:$A$12,0)),""))</f>
        <v/>
      </c>
      <c r="N363" s="33" t="str">
        <f aca="false">IF(OR(L363="",M363=""),"",IF(L363&gt;M363,"Slow",IF(AND(J363="Wrong",L363&lt;0.5*M363),"Rushed?","OK")))</f>
        <v/>
      </c>
      <c r="O363" s="30"/>
      <c r="P363" s="30"/>
      <c r="Q363" s="34" t="str">
        <f aca="false">IF(OR(B363="",J363=""),"",IF(OR(J363="Wrong",K363="50-50",K363="Guess"),B363+Lists!$Y$5,""))</f>
        <v/>
      </c>
      <c r="R363" s="29"/>
      <c r="S363" s="34" t="str">
        <f aca="false">IF(Q363="","",B363+Lists!$Y$6)</f>
        <v/>
      </c>
      <c r="T363" s="29"/>
      <c r="U363" s="33" t="str">
        <f aca="true">IF(J363="","",IF(Q363="","—",IF(T363="Correct","Mastered",IF(OR(R363="Wrong",T363="Wrong"),"Keep reviewing",IF(AND(R363="",TODAY()&gt;=Q363),"Retry 1 DUE",IF(AND(R363="Correct",T363="",TODAY()&gt;=S363),"Retry 2 DUE",IF(R363="","Retry 1 scheduled","Retry 2 scheduled")))))))</f>
        <v/>
      </c>
    </row>
    <row r="364" customFormat="false" ht="15" hidden="false" customHeight="false" outlineLevel="0" collapsed="false">
      <c r="A364" s="27" t="str">
        <f aca="false">IF(COUNTA(B364:I364)=0,"",ROW()-4)</f>
        <v/>
      </c>
      <c r="B364" s="28"/>
      <c r="C364" s="29"/>
      <c r="D364" s="30"/>
      <c r="E364" s="29"/>
      <c r="F364" s="30"/>
      <c r="G364" s="31"/>
      <c r="H364" s="32"/>
      <c r="I364" s="32"/>
      <c r="J364" s="33" t="str">
        <f aca="false">IF(OR(H364="",I364=""),"",IF(UPPER(SUBSTITUTE(SUBSTITUTE(SUBSTITUTE(H364," ",""),",",""),";",""))=UPPER(SUBSTITUTE(SUBSTITUTE(SUBSTITUTE(I364," ",""),",",""),";","")),"Correct","Wrong"))</f>
        <v/>
      </c>
      <c r="K364" s="29"/>
      <c r="L364" s="29"/>
      <c r="M364" s="27" t="str">
        <f aca="false">IF(E364="","",IFERROR(INDEX(Lists!$B$5:$B$12,MATCH(E364,Lists!$A$5:$A$12,0)),""))</f>
        <v/>
      </c>
      <c r="N364" s="33" t="str">
        <f aca="false">IF(OR(L364="",M364=""),"",IF(L364&gt;M364,"Slow",IF(AND(J364="Wrong",L364&lt;0.5*M364),"Rushed?","OK")))</f>
        <v/>
      </c>
      <c r="O364" s="30"/>
      <c r="P364" s="30"/>
      <c r="Q364" s="34" t="str">
        <f aca="false">IF(OR(B364="",J364=""),"",IF(OR(J364="Wrong",K364="50-50",K364="Guess"),B364+Lists!$Y$5,""))</f>
        <v/>
      </c>
      <c r="R364" s="29"/>
      <c r="S364" s="34" t="str">
        <f aca="false">IF(Q364="","",B364+Lists!$Y$6)</f>
        <v/>
      </c>
      <c r="T364" s="29"/>
      <c r="U364" s="33" t="str">
        <f aca="true">IF(J364="","",IF(Q364="","—",IF(T364="Correct","Mastered",IF(OR(R364="Wrong",T364="Wrong"),"Keep reviewing",IF(AND(R364="",TODAY()&gt;=Q364),"Retry 1 DUE",IF(AND(R364="Correct",T364="",TODAY()&gt;=S364),"Retry 2 DUE",IF(R364="","Retry 1 scheduled","Retry 2 scheduled")))))))</f>
        <v/>
      </c>
    </row>
    <row r="365" customFormat="false" ht="15" hidden="false" customHeight="false" outlineLevel="0" collapsed="false">
      <c r="A365" s="27" t="str">
        <f aca="false">IF(COUNTA(B365:I365)=0,"",ROW()-4)</f>
        <v/>
      </c>
      <c r="B365" s="28"/>
      <c r="C365" s="29"/>
      <c r="D365" s="30"/>
      <c r="E365" s="29"/>
      <c r="F365" s="30"/>
      <c r="G365" s="31"/>
      <c r="H365" s="32"/>
      <c r="I365" s="32"/>
      <c r="J365" s="33" t="str">
        <f aca="false">IF(OR(H365="",I365=""),"",IF(UPPER(SUBSTITUTE(SUBSTITUTE(SUBSTITUTE(H365," ",""),",",""),";",""))=UPPER(SUBSTITUTE(SUBSTITUTE(SUBSTITUTE(I365," ",""),",",""),";","")),"Correct","Wrong"))</f>
        <v/>
      </c>
      <c r="K365" s="29"/>
      <c r="L365" s="29"/>
      <c r="M365" s="27" t="str">
        <f aca="false">IF(E365="","",IFERROR(INDEX(Lists!$B$5:$B$12,MATCH(E365,Lists!$A$5:$A$12,0)),""))</f>
        <v/>
      </c>
      <c r="N365" s="33" t="str">
        <f aca="false">IF(OR(L365="",M365=""),"",IF(L365&gt;M365,"Slow",IF(AND(J365="Wrong",L365&lt;0.5*M365),"Rushed?","OK")))</f>
        <v/>
      </c>
      <c r="O365" s="30"/>
      <c r="P365" s="30"/>
      <c r="Q365" s="34" t="str">
        <f aca="false">IF(OR(B365="",J365=""),"",IF(OR(J365="Wrong",K365="50-50",K365="Guess"),B365+Lists!$Y$5,""))</f>
        <v/>
      </c>
      <c r="R365" s="29"/>
      <c r="S365" s="34" t="str">
        <f aca="false">IF(Q365="","",B365+Lists!$Y$6)</f>
        <v/>
      </c>
      <c r="T365" s="29"/>
      <c r="U365" s="33" t="str">
        <f aca="true">IF(J365="","",IF(Q365="","—",IF(T365="Correct","Mastered",IF(OR(R365="Wrong",T365="Wrong"),"Keep reviewing",IF(AND(R365="",TODAY()&gt;=Q365),"Retry 1 DUE",IF(AND(R365="Correct",T365="",TODAY()&gt;=S365),"Retry 2 DUE",IF(R365="","Retry 1 scheduled","Retry 2 scheduled")))))))</f>
        <v/>
      </c>
    </row>
    <row r="366" customFormat="false" ht="15" hidden="false" customHeight="false" outlineLevel="0" collapsed="false">
      <c r="A366" s="27" t="str">
        <f aca="false">IF(COUNTA(B366:I366)=0,"",ROW()-4)</f>
        <v/>
      </c>
      <c r="B366" s="28"/>
      <c r="C366" s="29"/>
      <c r="D366" s="30"/>
      <c r="E366" s="29"/>
      <c r="F366" s="30"/>
      <c r="G366" s="31"/>
      <c r="H366" s="32"/>
      <c r="I366" s="32"/>
      <c r="J366" s="33" t="str">
        <f aca="false">IF(OR(H366="",I366=""),"",IF(UPPER(SUBSTITUTE(SUBSTITUTE(SUBSTITUTE(H366," ",""),",",""),";",""))=UPPER(SUBSTITUTE(SUBSTITUTE(SUBSTITUTE(I366," ",""),",",""),";","")),"Correct","Wrong"))</f>
        <v/>
      </c>
      <c r="K366" s="29"/>
      <c r="L366" s="29"/>
      <c r="M366" s="27" t="str">
        <f aca="false">IF(E366="","",IFERROR(INDEX(Lists!$B$5:$B$12,MATCH(E366,Lists!$A$5:$A$12,0)),""))</f>
        <v/>
      </c>
      <c r="N366" s="33" t="str">
        <f aca="false">IF(OR(L366="",M366=""),"",IF(L366&gt;M366,"Slow",IF(AND(J366="Wrong",L366&lt;0.5*M366),"Rushed?","OK")))</f>
        <v/>
      </c>
      <c r="O366" s="30"/>
      <c r="P366" s="30"/>
      <c r="Q366" s="34" t="str">
        <f aca="false">IF(OR(B366="",J366=""),"",IF(OR(J366="Wrong",K366="50-50",K366="Guess"),B366+Lists!$Y$5,""))</f>
        <v/>
      </c>
      <c r="R366" s="29"/>
      <c r="S366" s="34" t="str">
        <f aca="false">IF(Q366="","",B366+Lists!$Y$6)</f>
        <v/>
      </c>
      <c r="T366" s="29"/>
      <c r="U366" s="33" t="str">
        <f aca="true">IF(J366="","",IF(Q366="","—",IF(T366="Correct","Mastered",IF(OR(R366="Wrong",T366="Wrong"),"Keep reviewing",IF(AND(R366="",TODAY()&gt;=Q366),"Retry 1 DUE",IF(AND(R366="Correct",T366="",TODAY()&gt;=S366),"Retry 2 DUE",IF(R366="","Retry 1 scheduled","Retry 2 scheduled")))))))</f>
        <v/>
      </c>
    </row>
    <row r="367" customFormat="false" ht="15" hidden="false" customHeight="false" outlineLevel="0" collapsed="false">
      <c r="A367" s="27" t="str">
        <f aca="false">IF(COUNTA(B367:I367)=0,"",ROW()-4)</f>
        <v/>
      </c>
      <c r="B367" s="28"/>
      <c r="C367" s="29"/>
      <c r="D367" s="30"/>
      <c r="E367" s="29"/>
      <c r="F367" s="30"/>
      <c r="G367" s="31"/>
      <c r="H367" s="32"/>
      <c r="I367" s="32"/>
      <c r="J367" s="33" t="str">
        <f aca="false">IF(OR(H367="",I367=""),"",IF(UPPER(SUBSTITUTE(SUBSTITUTE(SUBSTITUTE(H367," ",""),",",""),";",""))=UPPER(SUBSTITUTE(SUBSTITUTE(SUBSTITUTE(I367," ",""),",",""),";","")),"Correct","Wrong"))</f>
        <v/>
      </c>
      <c r="K367" s="29"/>
      <c r="L367" s="29"/>
      <c r="M367" s="27" t="str">
        <f aca="false">IF(E367="","",IFERROR(INDEX(Lists!$B$5:$B$12,MATCH(E367,Lists!$A$5:$A$12,0)),""))</f>
        <v/>
      </c>
      <c r="N367" s="33" t="str">
        <f aca="false">IF(OR(L367="",M367=""),"",IF(L367&gt;M367,"Slow",IF(AND(J367="Wrong",L367&lt;0.5*M367),"Rushed?","OK")))</f>
        <v/>
      </c>
      <c r="O367" s="30"/>
      <c r="P367" s="30"/>
      <c r="Q367" s="34" t="str">
        <f aca="false">IF(OR(B367="",J367=""),"",IF(OR(J367="Wrong",K367="50-50",K367="Guess"),B367+Lists!$Y$5,""))</f>
        <v/>
      </c>
      <c r="R367" s="29"/>
      <c r="S367" s="34" t="str">
        <f aca="false">IF(Q367="","",B367+Lists!$Y$6)</f>
        <v/>
      </c>
      <c r="T367" s="29"/>
      <c r="U367" s="33" t="str">
        <f aca="true">IF(J367="","",IF(Q367="","—",IF(T367="Correct","Mastered",IF(OR(R367="Wrong",T367="Wrong"),"Keep reviewing",IF(AND(R367="",TODAY()&gt;=Q367),"Retry 1 DUE",IF(AND(R367="Correct",T367="",TODAY()&gt;=S367),"Retry 2 DUE",IF(R367="","Retry 1 scheduled","Retry 2 scheduled")))))))</f>
        <v/>
      </c>
    </row>
    <row r="368" customFormat="false" ht="15" hidden="false" customHeight="false" outlineLevel="0" collapsed="false">
      <c r="A368" s="27" t="str">
        <f aca="false">IF(COUNTA(B368:I368)=0,"",ROW()-4)</f>
        <v/>
      </c>
      <c r="B368" s="28"/>
      <c r="C368" s="29"/>
      <c r="D368" s="30"/>
      <c r="E368" s="29"/>
      <c r="F368" s="30"/>
      <c r="G368" s="31"/>
      <c r="H368" s="32"/>
      <c r="I368" s="32"/>
      <c r="J368" s="33" t="str">
        <f aca="false">IF(OR(H368="",I368=""),"",IF(UPPER(SUBSTITUTE(SUBSTITUTE(SUBSTITUTE(H368," ",""),",",""),";",""))=UPPER(SUBSTITUTE(SUBSTITUTE(SUBSTITUTE(I368," ",""),",",""),";","")),"Correct","Wrong"))</f>
        <v/>
      </c>
      <c r="K368" s="29"/>
      <c r="L368" s="29"/>
      <c r="M368" s="27" t="str">
        <f aca="false">IF(E368="","",IFERROR(INDEX(Lists!$B$5:$B$12,MATCH(E368,Lists!$A$5:$A$12,0)),""))</f>
        <v/>
      </c>
      <c r="N368" s="33" t="str">
        <f aca="false">IF(OR(L368="",M368=""),"",IF(L368&gt;M368,"Slow",IF(AND(J368="Wrong",L368&lt;0.5*M368),"Rushed?","OK")))</f>
        <v/>
      </c>
      <c r="O368" s="30"/>
      <c r="P368" s="30"/>
      <c r="Q368" s="34" t="str">
        <f aca="false">IF(OR(B368="",J368=""),"",IF(OR(J368="Wrong",K368="50-50",K368="Guess"),B368+Lists!$Y$5,""))</f>
        <v/>
      </c>
      <c r="R368" s="29"/>
      <c r="S368" s="34" t="str">
        <f aca="false">IF(Q368="","",B368+Lists!$Y$6)</f>
        <v/>
      </c>
      <c r="T368" s="29"/>
      <c r="U368" s="33" t="str">
        <f aca="true">IF(J368="","",IF(Q368="","—",IF(T368="Correct","Mastered",IF(OR(R368="Wrong",T368="Wrong"),"Keep reviewing",IF(AND(R368="",TODAY()&gt;=Q368),"Retry 1 DUE",IF(AND(R368="Correct",T368="",TODAY()&gt;=S368),"Retry 2 DUE",IF(R368="","Retry 1 scheduled","Retry 2 scheduled")))))))</f>
        <v/>
      </c>
    </row>
    <row r="369" customFormat="false" ht="15" hidden="false" customHeight="false" outlineLevel="0" collapsed="false">
      <c r="A369" s="27" t="str">
        <f aca="false">IF(COUNTA(B369:I369)=0,"",ROW()-4)</f>
        <v/>
      </c>
      <c r="B369" s="28"/>
      <c r="C369" s="29"/>
      <c r="D369" s="30"/>
      <c r="E369" s="29"/>
      <c r="F369" s="30"/>
      <c r="G369" s="31"/>
      <c r="H369" s="32"/>
      <c r="I369" s="32"/>
      <c r="J369" s="33" t="str">
        <f aca="false">IF(OR(H369="",I369=""),"",IF(UPPER(SUBSTITUTE(SUBSTITUTE(SUBSTITUTE(H369," ",""),",",""),";",""))=UPPER(SUBSTITUTE(SUBSTITUTE(SUBSTITUTE(I369," ",""),",",""),";","")),"Correct","Wrong"))</f>
        <v/>
      </c>
      <c r="K369" s="29"/>
      <c r="L369" s="29"/>
      <c r="M369" s="27" t="str">
        <f aca="false">IF(E369="","",IFERROR(INDEX(Lists!$B$5:$B$12,MATCH(E369,Lists!$A$5:$A$12,0)),""))</f>
        <v/>
      </c>
      <c r="N369" s="33" t="str">
        <f aca="false">IF(OR(L369="",M369=""),"",IF(L369&gt;M369,"Slow",IF(AND(J369="Wrong",L369&lt;0.5*M369),"Rushed?","OK")))</f>
        <v/>
      </c>
      <c r="O369" s="30"/>
      <c r="P369" s="30"/>
      <c r="Q369" s="34" t="str">
        <f aca="false">IF(OR(B369="",J369=""),"",IF(OR(J369="Wrong",K369="50-50",K369="Guess"),B369+Lists!$Y$5,""))</f>
        <v/>
      </c>
      <c r="R369" s="29"/>
      <c r="S369" s="34" t="str">
        <f aca="false">IF(Q369="","",B369+Lists!$Y$6)</f>
        <v/>
      </c>
      <c r="T369" s="29"/>
      <c r="U369" s="33" t="str">
        <f aca="true">IF(J369="","",IF(Q369="","—",IF(T369="Correct","Mastered",IF(OR(R369="Wrong",T369="Wrong"),"Keep reviewing",IF(AND(R369="",TODAY()&gt;=Q369),"Retry 1 DUE",IF(AND(R369="Correct",T369="",TODAY()&gt;=S369),"Retry 2 DUE",IF(R369="","Retry 1 scheduled","Retry 2 scheduled")))))))</f>
        <v/>
      </c>
    </row>
    <row r="370" customFormat="false" ht="15" hidden="false" customHeight="false" outlineLevel="0" collapsed="false">
      <c r="A370" s="27" t="str">
        <f aca="false">IF(COUNTA(B370:I370)=0,"",ROW()-4)</f>
        <v/>
      </c>
      <c r="B370" s="28"/>
      <c r="C370" s="29"/>
      <c r="D370" s="30"/>
      <c r="E370" s="29"/>
      <c r="F370" s="30"/>
      <c r="G370" s="31"/>
      <c r="H370" s="32"/>
      <c r="I370" s="32"/>
      <c r="J370" s="33" t="str">
        <f aca="false">IF(OR(H370="",I370=""),"",IF(UPPER(SUBSTITUTE(SUBSTITUTE(SUBSTITUTE(H370," ",""),",",""),";",""))=UPPER(SUBSTITUTE(SUBSTITUTE(SUBSTITUTE(I370," ",""),",",""),";","")),"Correct","Wrong"))</f>
        <v/>
      </c>
      <c r="K370" s="29"/>
      <c r="L370" s="29"/>
      <c r="M370" s="27" t="str">
        <f aca="false">IF(E370="","",IFERROR(INDEX(Lists!$B$5:$B$12,MATCH(E370,Lists!$A$5:$A$12,0)),""))</f>
        <v/>
      </c>
      <c r="N370" s="33" t="str">
        <f aca="false">IF(OR(L370="",M370=""),"",IF(L370&gt;M370,"Slow",IF(AND(J370="Wrong",L370&lt;0.5*M370),"Rushed?","OK")))</f>
        <v/>
      </c>
      <c r="O370" s="30"/>
      <c r="P370" s="30"/>
      <c r="Q370" s="34" t="str">
        <f aca="false">IF(OR(B370="",J370=""),"",IF(OR(J370="Wrong",K370="50-50",K370="Guess"),B370+Lists!$Y$5,""))</f>
        <v/>
      </c>
      <c r="R370" s="29"/>
      <c r="S370" s="34" t="str">
        <f aca="false">IF(Q370="","",B370+Lists!$Y$6)</f>
        <v/>
      </c>
      <c r="T370" s="29"/>
      <c r="U370" s="33" t="str">
        <f aca="true">IF(J370="","",IF(Q370="","—",IF(T370="Correct","Mastered",IF(OR(R370="Wrong",T370="Wrong"),"Keep reviewing",IF(AND(R370="",TODAY()&gt;=Q370),"Retry 1 DUE",IF(AND(R370="Correct",T370="",TODAY()&gt;=S370),"Retry 2 DUE",IF(R370="","Retry 1 scheduled","Retry 2 scheduled")))))))</f>
        <v/>
      </c>
    </row>
    <row r="371" customFormat="false" ht="15" hidden="false" customHeight="false" outlineLevel="0" collapsed="false">
      <c r="A371" s="27" t="str">
        <f aca="false">IF(COUNTA(B371:I371)=0,"",ROW()-4)</f>
        <v/>
      </c>
      <c r="B371" s="28"/>
      <c r="C371" s="29"/>
      <c r="D371" s="30"/>
      <c r="E371" s="29"/>
      <c r="F371" s="30"/>
      <c r="G371" s="31"/>
      <c r="H371" s="32"/>
      <c r="I371" s="32"/>
      <c r="J371" s="33" t="str">
        <f aca="false">IF(OR(H371="",I371=""),"",IF(UPPER(SUBSTITUTE(SUBSTITUTE(SUBSTITUTE(H371," ",""),",",""),";",""))=UPPER(SUBSTITUTE(SUBSTITUTE(SUBSTITUTE(I371," ",""),",",""),";","")),"Correct","Wrong"))</f>
        <v/>
      </c>
      <c r="K371" s="29"/>
      <c r="L371" s="29"/>
      <c r="M371" s="27" t="str">
        <f aca="false">IF(E371="","",IFERROR(INDEX(Lists!$B$5:$B$12,MATCH(E371,Lists!$A$5:$A$12,0)),""))</f>
        <v/>
      </c>
      <c r="N371" s="33" t="str">
        <f aca="false">IF(OR(L371="",M371=""),"",IF(L371&gt;M371,"Slow",IF(AND(J371="Wrong",L371&lt;0.5*M371),"Rushed?","OK")))</f>
        <v/>
      </c>
      <c r="O371" s="30"/>
      <c r="P371" s="30"/>
      <c r="Q371" s="34" t="str">
        <f aca="false">IF(OR(B371="",J371=""),"",IF(OR(J371="Wrong",K371="50-50",K371="Guess"),B371+Lists!$Y$5,""))</f>
        <v/>
      </c>
      <c r="R371" s="29"/>
      <c r="S371" s="34" t="str">
        <f aca="false">IF(Q371="","",B371+Lists!$Y$6)</f>
        <v/>
      </c>
      <c r="T371" s="29"/>
      <c r="U371" s="33" t="str">
        <f aca="true">IF(J371="","",IF(Q371="","—",IF(T371="Correct","Mastered",IF(OR(R371="Wrong",T371="Wrong"),"Keep reviewing",IF(AND(R371="",TODAY()&gt;=Q371),"Retry 1 DUE",IF(AND(R371="Correct",T371="",TODAY()&gt;=S371),"Retry 2 DUE",IF(R371="","Retry 1 scheduled","Retry 2 scheduled")))))))</f>
        <v/>
      </c>
    </row>
    <row r="372" customFormat="false" ht="15" hidden="false" customHeight="false" outlineLevel="0" collapsed="false">
      <c r="A372" s="27" t="str">
        <f aca="false">IF(COUNTA(B372:I372)=0,"",ROW()-4)</f>
        <v/>
      </c>
      <c r="B372" s="28"/>
      <c r="C372" s="29"/>
      <c r="D372" s="30"/>
      <c r="E372" s="29"/>
      <c r="F372" s="30"/>
      <c r="G372" s="31"/>
      <c r="H372" s="32"/>
      <c r="I372" s="32"/>
      <c r="J372" s="33" t="str">
        <f aca="false">IF(OR(H372="",I372=""),"",IF(UPPER(SUBSTITUTE(SUBSTITUTE(SUBSTITUTE(H372," ",""),",",""),";",""))=UPPER(SUBSTITUTE(SUBSTITUTE(SUBSTITUTE(I372," ",""),",",""),";","")),"Correct","Wrong"))</f>
        <v/>
      </c>
      <c r="K372" s="29"/>
      <c r="L372" s="29"/>
      <c r="M372" s="27" t="str">
        <f aca="false">IF(E372="","",IFERROR(INDEX(Lists!$B$5:$B$12,MATCH(E372,Lists!$A$5:$A$12,0)),""))</f>
        <v/>
      </c>
      <c r="N372" s="33" t="str">
        <f aca="false">IF(OR(L372="",M372=""),"",IF(L372&gt;M372,"Slow",IF(AND(J372="Wrong",L372&lt;0.5*M372),"Rushed?","OK")))</f>
        <v/>
      </c>
      <c r="O372" s="30"/>
      <c r="P372" s="30"/>
      <c r="Q372" s="34" t="str">
        <f aca="false">IF(OR(B372="",J372=""),"",IF(OR(J372="Wrong",K372="50-50",K372="Guess"),B372+Lists!$Y$5,""))</f>
        <v/>
      </c>
      <c r="R372" s="29"/>
      <c r="S372" s="34" t="str">
        <f aca="false">IF(Q372="","",B372+Lists!$Y$6)</f>
        <v/>
      </c>
      <c r="T372" s="29"/>
      <c r="U372" s="33" t="str">
        <f aca="true">IF(J372="","",IF(Q372="","—",IF(T372="Correct","Mastered",IF(OR(R372="Wrong",T372="Wrong"),"Keep reviewing",IF(AND(R372="",TODAY()&gt;=Q372),"Retry 1 DUE",IF(AND(R372="Correct",T372="",TODAY()&gt;=S372),"Retry 2 DUE",IF(R372="","Retry 1 scheduled","Retry 2 scheduled")))))))</f>
        <v/>
      </c>
    </row>
    <row r="373" customFormat="false" ht="15" hidden="false" customHeight="false" outlineLevel="0" collapsed="false">
      <c r="A373" s="27" t="str">
        <f aca="false">IF(COUNTA(B373:I373)=0,"",ROW()-4)</f>
        <v/>
      </c>
      <c r="B373" s="28"/>
      <c r="C373" s="29"/>
      <c r="D373" s="30"/>
      <c r="E373" s="29"/>
      <c r="F373" s="30"/>
      <c r="G373" s="31"/>
      <c r="H373" s="32"/>
      <c r="I373" s="32"/>
      <c r="J373" s="33" t="str">
        <f aca="false">IF(OR(H373="",I373=""),"",IF(UPPER(SUBSTITUTE(SUBSTITUTE(SUBSTITUTE(H373," ",""),",",""),";",""))=UPPER(SUBSTITUTE(SUBSTITUTE(SUBSTITUTE(I373," ",""),",",""),";","")),"Correct","Wrong"))</f>
        <v/>
      </c>
      <c r="K373" s="29"/>
      <c r="L373" s="29"/>
      <c r="M373" s="27" t="str">
        <f aca="false">IF(E373="","",IFERROR(INDEX(Lists!$B$5:$B$12,MATCH(E373,Lists!$A$5:$A$12,0)),""))</f>
        <v/>
      </c>
      <c r="N373" s="33" t="str">
        <f aca="false">IF(OR(L373="",M373=""),"",IF(L373&gt;M373,"Slow",IF(AND(J373="Wrong",L373&lt;0.5*M373),"Rushed?","OK")))</f>
        <v/>
      </c>
      <c r="O373" s="30"/>
      <c r="P373" s="30"/>
      <c r="Q373" s="34" t="str">
        <f aca="false">IF(OR(B373="",J373=""),"",IF(OR(J373="Wrong",K373="50-50",K373="Guess"),B373+Lists!$Y$5,""))</f>
        <v/>
      </c>
      <c r="R373" s="29"/>
      <c r="S373" s="34" t="str">
        <f aca="false">IF(Q373="","",B373+Lists!$Y$6)</f>
        <v/>
      </c>
      <c r="T373" s="29"/>
      <c r="U373" s="33" t="str">
        <f aca="true">IF(J373="","",IF(Q373="","—",IF(T373="Correct","Mastered",IF(OR(R373="Wrong",T373="Wrong"),"Keep reviewing",IF(AND(R373="",TODAY()&gt;=Q373),"Retry 1 DUE",IF(AND(R373="Correct",T373="",TODAY()&gt;=S373),"Retry 2 DUE",IF(R373="","Retry 1 scheduled","Retry 2 scheduled")))))))</f>
        <v/>
      </c>
    </row>
    <row r="374" customFormat="false" ht="15" hidden="false" customHeight="false" outlineLevel="0" collapsed="false">
      <c r="A374" s="27" t="str">
        <f aca="false">IF(COUNTA(B374:I374)=0,"",ROW()-4)</f>
        <v/>
      </c>
      <c r="B374" s="28"/>
      <c r="C374" s="29"/>
      <c r="D374" s="30"/>
      <c r="E374" s="29"/>
      <c r="F374" s="30"/>
      <c r="G374" s="31"/>
      <c r="H374" s="32"/>
      <c r="I374" s="32"/>
      <c r="J374" s="33" t="str">
        <f aca="false">IF(OR(H374="",I374=""),"",IF(UPPER(SUBSTITUTE(SUBSTITUTE(SUBSTITUTE(H374," ",""),",",""),";",""))=UPPER(SUBSTITUTE(SUBSTITUTE(SUBSTITUTE(I374," ",""),",",""),";","")),"Correct","Wrong"))</f>
        <v/>
      </c>
      <c r="K374" s="29"/>
      <c r="L374" s="29"/>
      <c r="M374" s="27" t="str">
        <f aca="false">IF(E374="","",IFERROR(INDEX(Lists!$B$5:$B$12,MATCH(E374,Lists!$A$5:$A$12,0)),""))</f>
        <v/>
      </c>
      <c r="N374" s="33" t="str">
        <f aca="false">IF(OR(L374="",M374=""),"",IF(L374&gt;M374,"Slow",IF(AND(J374="Wrong",L374&lt;0.5*M374),"Rushed?","OK")))</f>
        <v/>
      </c>
      <c r="O374" s="30"/>
      <c r="P374" s="30"/>
      <c r="Q374" s="34" t="str">
        <f aca="false">IF(OR(B374="",J374=""),"",IF(OR(J374="Wrong",K374="50-50",K374="Guess"),B374+Lists!$Y$5,""))</f>
        <v/>
      </c>
      <c r="R374" s="29"/>
      <c r="S374" s="34" t="str">
        <f aca="false">IF(Q374="","",B374+Lists!$Y$6)</f>
        <v/>
      </c>
      <c r="T374" s="29"/>
      <c r="U374" s="33" t="str">
        <f aca="true">IF(J374="","",IF(Q374="","—",IF(T374="Correct","Mastered",IF(OR(R374="Wrong",T374="Wrong"),"Keep reviewing",IF(AND(R374="",TODAY()&gt;=Q374),"Retry 1 DUE",IF(AND(R374="Correct",T374="",TODAY()&gt;=S374),"Retry 2 DUE",IF(R374="","Retry 1 scheduled","Retry 2 scheduled")))))))</f>
        <v/>
      </c>
    </row>
    <row r="375" customFormat="false" ht="15" hidden="false" customHeight="false" outlineLevel="0" collapsed="false">
      <c r="A375" s="27" t="str">
        <f aca="false">IF(COUNTA(B375:I375)=0,"",ROW()-4)</f>
        <v/>
      </c>
      <c r="B375" s="28"/>
      <c r="C375" s="29"/>
      <c r="D375" s="30"/>
      <c r="E375" s="29"/>
      <c r="F375" s="30"/>
      <c r="G375" s="31"/>
      <c r="H375" s="32"/>
      <c r="I375" s="32"/>
      <c r="J375" s="33" t="str">
        <f aca="false">IF(OR(H375="",I375=""),"",IF(UPPER(SUBSTITUTE(SUBSTITUTE(SUBSTITUTE(H375," ",""),",",""),";",""))=UPPER(SUBSTITUTE(SUBSTITUTE(SUBSTITUTE(I375," ",""),",",""),";","")),"Correct","Wrong"))</f>
        <v/>
      </c>
      <c r="K375" s="29"/>
      <c r="L375" s="29"/>
      <c r="M375" s="27" t="str">
        <f aca="false">IF(E375="","",IFERROR(INDEX(Lists!$B$5:$B$12,MATCH(E375,Lists!$A$5:$A$12,0)),""))</f>
        <v/>
      </c>
      <c r="N375" s="33" t="str">
        <f aca="false">IF(OR(L375="",M375=""),"",IF(L375&gt;M375,"Slow",IF(AND(J375="Wrong",L375&lt;0.5*M375),"Rushed?","OK")))</f>
        <v/>
      </c>
      <c r="O375" s="30"/>
      <c r="P375" s="30"/>
      <c r="Q375" s="34" t="str">
        <f aca="false">IF(OR(B375="",J375=""),"",IF(OR(J375="Wrong",K375="50-50",K375="Guess"),B375+Lists!$Y$5,""))</f>
        <v/>
      </c>
      <c r="R375" s="29"/>
      <c r="S375" s="34" t="str">
        <f aca="false">IF(Q375="","",B375+Lists!$Y$6)</f>
        <v/>
      </c>
      <c r="T375" s="29"/>
      <c r="U375" s="33" t="str">
        <f aca="true">IF(J375="","",IF(Q375="","—",IF(T375="Correct","Mastered",IF(OR(R375="Wrong",T375="Wrong"),"Keep reviewing",IF(AND(R375="",TODAY()&gt;=Q375),"Retry 1 DUE",IF(AND(R375="Correct",T375="",TODAY()&gt;=S375),"Retry 2 DUE",IF(R375="","Retry 1 scheduled","Retry 2 scheduled")))))))</f>
        <v/>
      </c>
    </row>
    <row r="376" customFormat="false" ht="15" hidden="false" customHeight="false" outlineLevel="0" collapsed="false">
      <c r="A376" s="27" t="str">
        <f aca="false">IF(COUNTA(B376:I376)=0,"",ROW()-4)</f>
        <v/>
      </c>
      <c r="B376" s="28"/>
      <c r="C376" s="29"/>
      <c r="D376" s="30"/>
      <c r="E376" s="29"/>
      <c r="F376" s="30"/>
      <c r="G376" s="31"/>
      <c r="H376" s="32"/>
      <c r="I376" s="32"/>
      <c r="J376" s="33" t="str">
        <f aca="false">IF(OR(H376="",I376=""),"",IF(UPPER(SUBSTITUTE(SUBSTITUTE(SUBSTITUTE(H376," ",""),",",""),";",""))=UPPER(SUBSTITUTE(SUBSTITUTE(SUBSTITUTE(I376," ",""),",",""),";","")),"Correct","Wrong"))</f>
        <v/>
      </c>
      <c r="K376" s="29"/>
      <c r="L376" s="29"/>
      <c r="M376" s="27" t="str">
        <f aca="false">IF(E376="","",IFERROR(INDEX(Lists!$B$5:$B$12,MATCH(E376,Lists!$A$5:$A$12,0)),""))</f>
        <v/>
      </c>
      <c r="N376" s="33" t="str">
        <f aca="false">IF(OR(L376="",M376=""),"",IF(L376&gt;M376,"Slow",IF(AND(J376="Wrong",L376&lt;0.5*M376),"Rushed?","OK")))</f>
        <v/>
      </c>
      <c r="O376" s="30"/>
      <c r="P376" s="30"/>
      <c r="Q376" s="34" t="str">
        <f aca="false">IF(OR(B376="",J376=""),"",IF(OR(J376="Wrong",K376="50-50",K376="Guess"),B376+Lists!$Y$5,""))</f>
        <v/>
      </c>
      <c r="R376" s="29"/>
      <c r="S376" s="34" t="str">
        <f aca="false">IF(Q376="","",B376+Lists!$Y$6)</f>
        <v/>
      </c>
      <c r="T376" s="29"/>
      <c r="U376" s="33" t="str">
        <f aca="true">IF(J376="","",IF(Q376="","—",IF(T376="Correct","Mastered",IF(OR(R376="Wrong",T376="Wrong"),"Keep reviewing",IF(AND(R376="",TODAY()&gt;=Q376),"Retry 1 DUE",IF(AND(R376="Correct",T376="",TODAY()&gt;=S376),"Retry 2 DUE",IF(R376="","Retry 1 scheduled","Retry 2 scheduled")))))))</f>
        <v/>
      </c>
    </row>
    <row r="377" customFormat="false" ht="15" hidden="false" customHeight="false" outlineLevel="0" collapsed="false">
      <c r="A377" s="27" t="str">
        <f aca="false">IF(COUNTA(B377:I377)=0,"",ROW()-4)</f>
        <v/>
      </c>
      <c r="B377" s="28"/>
      <c r="C377" s="29"/>
      <c r="D377" s="30"/>
      <c r="E377" s="29"/>
      <c r="F377" s="30"/>
      <c r="G377" s="31"/>
      <c r="H377" s="32"/>
      <c r="I377" s="32"/>
      <c r="J377" s="33" t="str">
        <f aca="false">IF(OR(H377="",I377=""),"",IF(UPPER(SUBSTITUTE(SUBSTITUTE(SUBSTITUTE(H377," ",""),",",""),";",""))=UPPER(SUBSTITUTE(SUBSTITUTE(SUBSTITUTE(I377," ",""),",",""),";","")),"Correct","Wrong"))</f>
        <v/>
      </c>
      <c r="K377" s="29"/>
      <c r="L377" s="29"/>
      <c r="M377" s="27" t="str">
        <f aca="false">IF(E377="","",IFERROR(INDEX(Lists!$B$5:$B$12,MATCH(E377,Lists!$A$5:$A$12,0)),""))</f>
        <v/>
      </c>
      <c r="N377" s="33" t="str">
        <f aca="false">IF(OR(L377="",M377=""),"",IF(L377&gt;M377,"Slow",IF(AND(J377="Wrong",L377&lt;0.5*M377),"Rushed?","OK")))</f>
        <v/>
      </c>
      <c r="O377" s="30"/>
      <c r="P377" s="30"/>
      <c r="Q377" s="34" t="str">
        <f aca="false">IF(OR(B377="",J377=""),"",IF(OR(J377="Wrong",K377="50-50",K377="Guess"),B377+Lists!$Y$5,""))</f>
        <v/>
      </c>
      <c r="R377" s="29"/>
      <c r="S377" s="34" t="str">
        <f aca="false">IF(Q377="","",B377+Lists!$Y$6)</f>
        <v/>
      </c>
      <c r="T377" s="29"/>
      <c r="U377" s="33" t="str">
        <f aca="true">IF(J377="","",IF(Q377="","—",IF(T377="Correct","Mastered",IF(OR(R377="Wrong",T377="Wrong"),"Keep reviewing",IF(AND(R377="",TODAY()&gt;=Q377),"Retry 1 DUE",IF(AND(R377="Correct",T377="",TODAY()&gt;=S377),"Retry 2 DUE",IF(R377="","Retry 1 scheduled","Retry 2 scheduled")))))))</f>
        <v/>
      </c>
    </row>
    <row r="378" customFormat="false" ht="15" hidden="false" customHeight="false" outlineLevel="0" collapsed="false">
      <c r="A378" s="27" t="str">
        <f aca="false">IF(COUNTA(B378:I378)=0,"",ROW()-4)</f>
        <v/>
      </c>
      <c r="B378" s="28"/>
      <c r="C378" s="29"/>
      <c r="D378" s="30"/>
      <c r="E378" s="29"/>
      <c r="F378" s="30"/>
      <c r="G378" s="31"/>
      <c r="H378" s="32"/>
      <c r="I378" s="32"/>
      <c r="J378" s="33" t="str">
        <f aca="false">IF(OR(H378="",I378=""),"",IF(UPPER(SUBSTITUTE(SUBSTITUTE(SUBSTITUTE(H378," ",""),",",""),";",""))=UPPER(SUBSTITUTE(SUBSTITUTE(SUBSTITUTE(I378," ",""),",",""),";","")),"Correct","Wrong"))</f>
        <v/>
      </c>
      <c r="K378" s="29"/>
      <c r="L378" s="29"/>
      <c r="M378" s="27" t="str">
        <f aca="false">IF(E378="","",IFERROR(INDEX(Lists!$B$5:$B$12,MATCH(E378,Lists!$A$5:$A$12,0)),""))</f>
        <v/>
      </c>
      <c r="N378" s="33" t="str">
        <f aca="false">IF(OR(L378="",M378=""),"",IF(L378&gt;M378,"Slow",IF(AND(J378="Wrong",L378&lt;0.5*M378),"Rushed?","OK")))</f>
        <v/>
      </c>
      <c r="O378" s="30"/>
      <c r="P378" s="30"/>
      <c r="Q378" s="34" t="str">
        <f aca="false">IF(OR(B378="",J378=""),"",IF(OR(J378="Wrong",K378="50-50",K378="Guess"),B378+Lists!$Y$5,""))</f>
        <v/>
      </c>
      <c r="R378" s="29"/>
      <c r="S378" s="34" t="str">
        <f aca="false">IF(Q378="","",B378+Lists!$Y$6)</f>
        <v/>
      </c>
      <c r="T378" s="29"/>
      <c r="U378" s="33" t="str">
        <f aca="true">IF(J378="","",IF(Q378="","—",IF(T378="Correct","Mastered",IF(OR(R378="Wrong",T378="Wrong"),"Keep reviewing",IF(AND(R378="",TODAY()&gt;=Q378),"Retry 1 DUE",IF(AND(R378="Correct",T378="",TODAY()&gt;=S378),"Retry 2 DUE",IF(R378="","Retry 1 scheduled","Retry 2 scheduled")))))))</f>
        <v/>
      </c>
    </row>
    <row r="379" customFormat="false" ht="15" hidden="false" customHeight="false" outlineLevel="0" collapsed="false">
      <c r="A379" s="27" t="str">
        <f aca="false">IF(COUNTA(B379:I379)=0,"",ROW()-4)</f>
        <v/>
      </c>
      <c r="B379" s="28"/>
      <c r="C379" s="29"/>
      <c r="D379" s="30"/>
      <c r="E379" s="29"/>
      <c r="F379" s="30"/>
      <c r="G379" s="31"/>
      <c r="H379" s="32"/>
      <c r="I379" s="32"/>
      <c r="J379" s="33" t="str">
        <f aca="false">IF(OR(H379="",I379=""),"",IF(UPPER(SUBSTITUTE(SUBSTITUTE(SUBSTITUTE(H379," ",""),",",""),";",""))=UPPER(SUBSTITUTE(SUBSTITUTE(SUBSTITUTE(I379," ",""),",",""),";","")),"Correct","Wrong"))</f>
        <v/>
      </c>
      <c r="K379" s="29"/>
      <c r="L379" s="29"/>
      <c r="M379" s="27" t="str">
        <f aca="false">IF(E379="","",IFERROR(INDEX(Lists!$B$5:$B$12,MATCH(E379,Lists!$A$5:$A$12,0)),""))</f>
        <v/>
      </c>
      <c r="N379" s="33" t="str">
        <f aca="false">IF(OR(L379="",M379=""),"",IF(L379&gt;M379,"Slow",IF(AND(J379="Wrong",L379&lt;0.5*M379),"Rushed?","OK")))</f>
        <v/>
      </c>
      <c r="O379" s="30"/>
      <c r="P379" s="30"/>
      <c r="Q379" s="34" t="str">
        <f aca="false">IF(OR(B379="",J379=""),"",IF(OR(J379="Wrong",K379="50-50",K379="Guess"),B379+Lists!$Y$5,""))</f>
        <v/>
      </c>
      <c r="R379" s="29"/>
      <c r="S379" s="34" t="str">
        <f aca="false">IF(Q379="","",B379+Lists!$Y$6)</f>
        <v/>
      </c>
      <c r="T379" s="29"/>
      <c r="U379" s="33" t="str">
        <f aca="true">IF(J379="","",IF(Q379="","—",IF(T379="Correct","Mastered",IF(OR(R379="Wrong",T379="Wrong"),"Keep reviewing",IF(AND(R379="",TODAY()&gt;=Q379),"Retry 1 DUE",IF(AND(R379="Correct",T379="",TODAY()&gt;=S379),"Retry 2 DUE",IF(R379="","Retry 1 scheduled","Retry 2 scheduled")))))))</f>
        <v/>
      </c>
    </row>
    <row r="380" customFormat="false" ht="15" hidden="false" customHeight="false" outlineLevel="0" collapsed="false">
      <c r="A380" s="27" t="str">
        <f aca="false">IF(COUNTA(B380:I380)=0,"",ROW()-4)</f>
        <v/>
      </c>
      <c r="B380" s="28"/>
      <c r="C380" s="29"/>
      <c r="D380" s="30"/>
      <c r="E380" s="29"/>
      <c r="F380" s="30"/>
      <c r="G380" s="31"/>
      <c r="H380" s="32"/>
      <c r="I380" s="32"/>
      <c r="J380" s="33" t="str">
        <f aca="false">IF(OR(H380="",I380=""),"",IF(UPPER(SUBSTITUTE(SUBSTITUTE(SUBSTITUTE(H380," ",""),",",""),";",""))=UPPER(SUBSTITUTE(SUBSTITUTE(SUBSTITUTE(I380," ",""),",",""),";","")),"Correct","Wrong"))</f>
        <v/>
      </c>
      <c r="K380" s="29"/>
      <c r="L380" s="29"/>
      <c r="M380" s="27" t="str">
        <f aca="false">IF(E380="","",IFERROR(INDEX(Lists!$B$5:$B$12,MATCH(E380,Lists!$A$5:$A$12,0)),""))</f>
        <v/>
      </c>
      <c r="N380" s="33" t="str">
        <f aca="false">IF(OR(L380="",M380=""),"",IF(L380&gt;M380,"Slow",IF(AND(J380="Wrong",L380&lt;0.5*M380),"Rushed?","OK")))</f>
        <v/>
      </c>
      <c r="O380" s="30"/>
      <c r="P380" s="30"/>
      <c r="Q380" s="34" t="str">
        <f aca="false">IF(OR(B380="",J380=""),"",IF(OR(J380="Wrong",K380="50-50",K380="Guess"),B380+Lists!$Y$5,""))</f>
        <v/>
      </c>
      <c r="R380" s="29"/>
      <c r="S380" s="34" t="str">
        <f aca="false">IF(Q380="","",B380+Lists!$Y$6)</f>
        <v/>
      </c>
      <c r="T380" s="29"/>
      <c r="U380" s="33" t="str">
        <f aca="true">IF(J380="","",IF(Q380="","—",IF(T380="Correct","Mastered",IF(OR(R380="Wrong",T380="Wrong"),"Keep reviewing",IF(AND(R380="",TODAY()&gt;=Q380),"Retry 1 DUE",IF(AND(R380="Correct",T380="",TODAY()&gt;=S380),"Retry 2 DUE",IF(R380="","Retry 1 scheduled","Retry 2 scheduled")))))))</f>
        <v/>
      </c>
    </row>
    <row r="381" customFormat="false" ht="15" hidden="false" customHeight="false" outlineLevel="0" collapsed="false">
      <c r="A381" s="27" t="str">
        <f aca="false">IF(COUNTA(B381:I381)=0,"",ROW()-4)</f>
        <v/>
      </c>
      <c r="B381" s="28"/>
      <c r="C381" s="29"/>
      <c r="D381" s="30"/>
      <c r="E381" s="29"/>
      <c r="F381" s="30"/>
      <c r="G381" s="31"/>
      <c r="H381" s="32"/>
      <c r="I381" s="32"/>
      <c r="J381" s="33" t="str">
        <f aca="false">IF(OR(H381="",I381=""),"",IF(UPPER(SUBSTITUTE(SUBSTITUTE(SUBSTITUTE(H381," ",""),",",""),";",""))=UPPER(SUBSTITUTE(SUBSTITUTE(SUBSTITUTE(I381," ",""),",",""),";","")),"Correct","Wrong"))</f>
        <v/>
      </c>
      <c r="K381" s="29"/>
      <c r="L381" s="29"/>
      <c r="M381" s="27" t="str">
        <f aca="false">IF(E381="","",IFERROR(INDEX(Lists!$B$5:$B$12,MATCH(E381,Lists!$A$5:$A$12,0)),""))</f>
        <v/>
      </c>
      <c r="N381" s="33" t="str">
        <f aca="false">IF(OR(L381="",M381=""),"",IF(L381&gt;M381,"Slow",IF(AND(J381="Wrong",L381&lt;0.5*M381),"Rushed?","OK")))</f>
        <v/>
      </c>
      <c r="O381" s="30"/>
      <c r="P381" s="30"/>
      <c r="Q381" s="34" t="str">
        <f aca="false">IF(OR(B381="",J381=""),"",IF(OR(J381="Wrong",K381="50-50",K381="Guess"),B381+Lists!$Y$5,""))</f>
        <v/>
      </c>
      <c r="R381" s="29"/>
      <c r="S381" s="34" t="str">
        <f aca="false">IF(Q381="","",B381+Lists!$Y$6)</f>
        <v/>
      </c>
      <c r="T381" s="29"/>
      <c r="U381" s="33" t="str">
        <f aca="true">IF(J381="","",IF(Q381="","—",IF(T381="Correct","Mastered",IF(OR(R381="Wrong",T381="Wrong"),"Keep reviewing",IF(AND(R381="",TODAY()&gt;=Q381),"Retry 1 DUE",IF(AND(R381="Correct",T381="",TODAY()&gt;=S381),"Retry 2 DUE",IF(R381="","Retry 1 scheduled","Retry 2 scheduled")))))))</f>
        <v/>
      </c>
    </row>
    <row r="382" customFormat="false" ht="15" hidden="false" customHeight="false" outlineLevel="0" collapsed="false">
      <c r="A382" s="27" t="str">
        <f aca="false">IF(COUNTA(B382:I382)=0,"",ROW()-4)</f>
        <v/>
      </c>
      <c r="B382" s="28"/>
      <c r="C382" s="29"/>
      <c r="D382" s="30"/>
      <c r="E382" s="29"/>
      <c r="F382" s="30"/>
      <c r="G382" s="31"/>
      <c r="H382" s="32"/>
      <c r="I382" s="32"/>
      <c r="J382" s="33" t="str">
        <f aca="false">IF(OR(H382="",I382=""),"",IF(UPPER(SUBSTITUTE(SUBSTITUTE(SUBSTITUTE(H382," ",""),",",""),";",""))=UPPER(SUBSTITUTE(SUBSTITUTE(SUBSTITUTE(I382," ",""),",",""),";","")),"Correct","Wrong"))</f>
        <v/>
      </c>
      <c r="K382" s="29"/>
      <c r="L382" s="29"/>
      <c r="M382" s="27" t="str">
        <f aca="false">IF(E382="","",IFERROR(INDEX(Lists!$B$5:$B$12,MATCH(E382,Lists!$A$5:$A$12,0)),""))</f>
        <v/>
      </c>
      <c r="N382" s="33" t="str">
        <f aca="false">IF(OR(L382="",M382=""),"",IF(L382&gt;M382,"Slow",IF(AND(J382="Wrong",L382&lt;0.5*M382),"Rushed?","OK")))</f>
        <v/>
      </c>
      <c r="O382" s="30"/>
      <c r="P382" s="30"/>
      <c r="Q382" s="34" t="str">
        <f aca="false">IF(OR(B382="",J382=""),"",IF(OR(J382="Wrong",K382="50-50",K382="Guess"),B382+Lists!$Y$5,""))</f>
        <v/>
      </c>
      <c r="R382" s="29"/>
      <c r="S382" s="34" t="str">
        <f aca="false">IF(Q382="","",B382+Lists!$Y$6)</f>
        <v/>
      </c>
      <c r="T382" s="29"/>
      <c r="U382" s="33" t="str">
        <f aca="true">IF(J382="","",IF(Q382="","—",IF(T382="Correct","Mastered",IF(OR(R382="Wrong",T382="Wrong"),"Keep reviewing",IF(AND(R382="",TODAY()&gt;=Q382),"Retry 1 DUE",IF(AND(R382="Correct",T382="",TODAY()&gt;=S382),"Retry 2 DUE",IF(R382="","Retry 1 scheduled","Retry 2 scheduled")))))))</f>
        <v/>
      </c>
    </row>
    <row r="383" customFormat="false" ht="15" hidden="false" customHeight="false" outlineLevel="0" collapsed="false">
      <c r="A383" s="27" t="str">
        <f aca="false">IF(COUNTA(B383:I383)=0,"",ROW()-4)</f>
        <v/>
      </c>
      <c r="B383" s="28"/>
      <c r="C383" s="29"/>
      <c r="D383" s="30"/>
      <c r="E383" s="29"/>
      <c r="F383" s="30"/>
      <c r="G383" s="31"/>
      <c r="H383" s="32"/>
      <c r="I383" s="32"/>
      <c r="J383" s="33" t="str">
        <f aca="false">IF(OR(H383="",I383=""),"",IF(UPPER(SUBSTITUTE(SUBSTITUTE(SUBSTITUTE(H383," ",""),",",""),";",""))=UPPER(SUBSTITUTE(SUBSTITUTE(SUBSTITUTE(I383," ",""),",",""),";","")),"Correct","Wrong"))</f>
        <v/>
      </c>
      <c r="K383" s="29"/>
      <c r="L383" s="29"/>
      <c r="M383" s="27" t="str">
        <f aca="false">IF(E383="","",IFERROR(INDEX(Lists!$B$5:$B$12,MATCH(E383,Lists!$A$5:$A$12,0)),""))</f>
        <v/>
      </c>
      <c r="N383" s="33" t="str">
        <f aca="false">IF(OR(L383="",M383=""),"",IF(L383&gt;M383,"Slow",IF(AND(J383="Wrong",L383&lt;0.5*M383),"Rushed?","OK")))</f>
        <v/>
      </c>
      <c r="O383" s="30"/>
      <c r="P383" s="30"/>
      <c r="Q383" s="34" t="str">
        <f aca="false">IF(OR(B383="",J383=""),"",IF(OR(J383="Wrong",K383="50-50",K383="Guess"),B383+Lists!$Y$5,""))</f>
        <v/>
      </c>
      <c r="R383" s="29"/>
      <c r="S383" s="34" t="str">
        <f aca="false">IF(Q383="","",B383+Lists!$Y$6)</f>
        <v/>
      </c>
      <c r="T383" s="29"/>
      <c r="U383" s="33" t="str">
        <f aca="true">IF(J383="","",IF(Q383="","—",IF(T383="Correct","Mastered",IF(OR(R383="Wrong",T383="Wrong"),"Keep reviewing",IF(AND(R383="",TODAY()&gt;=Q383),"Retry 1 DUE",IF(AND(R383="Correct",T383="",TODAY()&gt;=S383),"Retry 2 DUE",IF(R383="","Retry 1 scheduled","Retry 2 scheduled")))))))</f>
        <v/>
      </c>
    </row>
    <row r="384" customFormat="false" ht="15" hidden="false" customHeight="false" outlineLevel="0" collapsed="false">
      <c r="A384" s="27" t="str">
        <f aca="false">IF(COUNTA(B384:I384)=0,"",ROW()-4)</f>
        <v/>
      </c>
      <c r="B384" s="28"/>
      <c r="C384" s="29"/>
      <c r="D384" s="30"/>
      <c r="E384" s="29"/>
      <c r="F384" s="30"/>
      <c r="G384" s="31"/>
      <c r="H384" s="32"/>
      <c r="I384" s="32"/>
      <c r="J384" s="33" t="str">
        <f aca="false">IF(OR(H384="",I384=""),"",IF(UPPER(SUBSTITUTE(SUBSTITUTE(SUBSTITUTE(H384," ",""),",",""),";",""))=UPPER(SUBSTITUTE(SUBSTITUTE(SUBSTITUTE(I384," ",""),",",""),";","")),"Correct","Wrong"))</f>
        <v/>
      </c>
      <c r="K384" s="29"/>
      <c r="L384" s="29"/>
      <c r="M384" s="27" t="str">
        <f aca="false">IF(E384="","",IFERROR(INDEX(Lists!$B$5:$B$12,MATCH(E384,Lists!$A$5:$A$12,0)),""))</f>
        <v/>
      </c>
      <c r="N384" s="33" t="str">
        <f aca="false">IF(OR(L384="",M384=""),"",IF(L384&gt;M384,"Slow",IF(AND(J384="Wrong",L384&lt;0.5*M384),"Rushed?","OK")))</f>
        <v/>
      </c>
      <c r="O384" s="30"/>
      <c r="P384" s="30"/>
      <c r="Q384" s="34" t="str">
        <f aca="false">IF(OR(B384="",J384=""),"",IF(OR(J384="Wrong",K384="50-50",K384="Guess"),B384+Lists!$Y$5,""))</f>
        <v/>
      </c>
      <c r="R384" s="29"/>
      <c r="S384" s="34" t="str">
        <f aca="false">IF(Q384="","",B384+Lists!$Y$6)</f>
        <v/>
      </c>
      <c r="T384" s="29"/>
      <c r="U384" s="33" t="str">
        <f aca="true">IF(J384="","",IF(Q384="","—",IF(T384="Correct","Mastered",IF(OR(R384="Wrong",T384="Wrong"),"Keep reviewing",IF(AND(R384="",TODAY()&gt;=Q384),"Retry 1 DUE",IF(AND(R384="Correct",T384="",TODAY()&gt;=S384),"Retry 2 DUE",IF(R384="","Retry 1 scheduled","Retry 2 scheduled")))))))</f>
        <v/>
      </c>
    </row>
    <row r="385" customFormat="false" ht="15" hidden="false" customHeight="false" outlineLevel="0" collapsed="false">
      <c r="A385" s="27" t="str">
        <f aca="false">IF(COUNTA(B385:I385)=0,"",ROW()-4)</f>
        <v/>
      </c>
      <c r="B385" s="28"/>
      <c r="C385" s="29"/>
      <c r="D385" s="30"/>
      <c r="E385" s="29"/>
      <c r="F385" s="30"/>
      <c r="G385" s="31"/>
      <c r="H385" s="32"/>
      <c r="I385" s="32"/>
      <c r="J385" s="33" t="str">
        <f aca="false">IF(OR(H385="",I385=""),"",IF(UPPER(SUBSTITUTE(SUBSTITUTE(SUBSTITUTE(H385," ",""),",",""),";",""))=UPPER(SUBSTITUTE(SUBSTITUTE(SUBSTITUTE(I385," ",""),",",""),";","")),"Correct","Wrong"))</f>
        <v/>
      </c>
      <c r="K385" s="29"/>
      <c r="L385" s="29"/>
      <c r="M385" s="27" t="str">
        <f aca="false">IF(E385="","",IFERROR(INDEX(Lists!$B$5:$B$12,MATCH(E385,Lists!$A$5:$A$12,0)),""))</f>
        <v/>
      </c>
      <c r="N385" s="33" t="str">
        <f aca="false">IF(OR(L385="",M385=""),"",IF(L385&gt;M385,"Slow",IF(AND(J385="Wrong",L385&lt;0.5*M385),"Rushed?","OK")))</f>
        <v/>
      </c>
      <c r="O385" s="30"/>
      <c r="P385" s="30"/>
      <c r="Q385" s="34" t="str">
        <f aca="false">IF(OR(B385="",J385=""),"",IF(OR(J385="Wrong",K385="50-50",K385="Guess"),B385+Lists!$Y$5,""))</f>
        <v/>
      </c>
      <c r="R385" s="29"/>
      <c r="S385" s="34" t="str">
        <f aca="false">IF(Q385="","",B385+Lists!$Y$6)</f>
        <v/>
      </c>
      <c r="T385" s="29"/>
      <c r="U385" s="33" t="str">
        <f aca="true">IF(J385="","",IF(Q385="","—",IF(T385="Correct","Mastered",IF(OR(R385="Wrong",T385="Wrong"),"Keep reviewing",IF(AND(R385="",TODAY()&gt;=Q385),"Retry 1 DUE",IF(AND(R385="Correct",T385="",TODAY()&gt;=S385),"Retry 2 DUE",IF(R385="","Retry 1 scheduled","Retry 2 scheduled")))))))</f>
        <v/>
      </c>
    </row>
    <row r="386" customFormat="false" ht="15" hidden="false" customHeight="false" outlineLevel="0" collapsed="false">
      <c r="A386" s="27" t="str">
        <f aca="false">IF(COUNTA(B386:I386)=0,"",ROW()-4)</f>
        <v/>
      </c>
      <c r="B386" s="28"/>
      <c r="C386" s="29"/>
      <c r="D386" s="30"/>
      <c r="E386" s="29"/>
      <c r="F386" s="30"/>
      <c r="G386" s="31"/>
      <c r="H386" s="32"/>
      <c r="I386" s="32"/>
      <c r="J386" s="33" t="str">
        <f aca="false">IF(OR(H386="",I386=""),"",IF(UPPER(SUBSTITUTE(SUBSTITUTE(SUBSTITUTE(H386," ",""),",",""),";",""))=UPPER(SUBSTITUTE(SUBSTITUTE(SUBSTITUTE(I386," ",""),",",""),";","")),"Correct","Wrong"))</f>
        <v/>
      </c>
      <c r="K386" s="29"/>
      <c r="L386" s="29"/>
      <c r="M386" s="27" t="str">
        <f aca="false">IF(E386="","",IFERROR(INDEX(Lists!$B$5:$B$12,MATCH(E386,Lists!$A$5:$A$12,0)),""))</f>
        <v/>
      </c>
      <c r="N386" s="33" t="str">
        <f aca="false">IF(OR(L386="",M386=""),"",IF(L386&gt;M386,"Slow",IF(AND(J386="Wrong",L386&lt;0.5*M386),"Rushed?","OK")))</f>
        <v/>
      </c>
      <c r="O386" s="30"/>
      <c r="P386" s="30"/>
      <c r="Q386" s="34" t="str">
        <f aca="false">IF(OR(B386="",J386=""),"",IF(OR(J386="Wrong",K386="50-50",K386="Guess"),B386+Lists!$Y$5,""))</f>
        <v/>
      </c>
      <c r="R386" s="29"/>
      <c r="S386" s="34" t="str">
        <f aca="false">IF(Q386="","",B386+Lists!$Y$6)</f>
        <v/>
      </c>
      <c r="T386" s="29"/>
      <c r="U386" s="33" t="str">
        <f aca="true">IF(J386="","",IF(Q386="","—",IF(T386="Correct","Mastered",IF(OR(R386="Wrong",T386="Wrong"),"Keep reviewing",IF(AND(R386="",TODAY()&gt;=Q386),"Retry 1 DUE",IF(AND(R386="Correct",T386="",TODAY()&gt;=S386),"Retry 2 DUE",IF(R386="","Retry 1 scheduled","Retry 2 scheduled")))))))</f>
        <v/>
      </c>
    </row>
    <row r="387" customFormat="false" ht="15" hidden="false" customHeight="false" outlineLevel="0" collapsed="false">
      <c r="A387" s="27" t="str">
        <f aca="false">IF(COUNTA(B387:I387)=0,"",ROW()-4)</f>
        <v/>
      </c>
      <c r="B387" s="28"/>
      <c r="C387" s="29"/>
      <c r="D387" s="30"/>
      <c r="E387" s="29"/>
      <c r="F387" s="30"/>
      <c r="G387" s="31"/>
      <c r="H387" s="32"/>
      <c r="I387" s="32"/>
      <c r="J387" s="33" t="str">
        <f aca="false">IF(OR(H387="",I387=""),"",IF(UPPER(SUBSTITUTE(SUBSTITUTE(SUBSTITUTE(H387," ",""),",",""),";",""))=UPPER(SUBSTITUTE(SUBSTITUTE(SUBSTITUTE(I387," ",""),",",""),";","")),"Correct","Wrong"))</f>
        <v/>
      </c>
      <c r="K387" s="29"/>
      <c r="L387" s="29"/>
      <c r="M387" s="27" t="str">
        <f aca="false">IF(E387="","",IFERROR(INDEX(Lists!$B$5:$B$12,MATCH(E387,Lists!$A$5:$A$12,0)),""))</f>
        <v/>
      </c>
      <c r="N387" s="33" t="str">
        <f aca="false">IF(OR(L387="",M387=""),"",IF(L387&gt;M387,"Slow",IF(AND(J387="Wrong",L387&lt;0.5*M387),"Rushed?","OK")))</f>
        <v/>
      </c>
      <c r="O387" s="30"/>
      <c r="P387" s="30"/>
      <c r="Q387" s="34" t="str">
        <f aca="false">IF(OR(B387="",J387=""),"",IF(OR(J387="Wrong",K387="50-50",K387="Guess"),B387+Lists!$Y$5,""))</f>
        <v/>
      </c>
      <c r="R387" s="29"/>
      <c r="S387" s="34" t="str">
        <f aca="false">IF(Q387="","",B387+Lists!$Y$6)</f>
        <v/>
      </c>
      <c r="T387" s="29"/>
      <c r="U387" s="33" t="str">
        <f aca="true">IF(J387="","",IF(Q387="","—",IF(T387="Correct","Mastered",IF(OR(R387="Wrong",T387="Wrong"),"Keep reviewing",IF(AND(R387="",TODAY()&gt;=Q387),"Retry 1 DUE",IF(AND(R387="Correct",T387="",TODAY()&gt;=S387),"Retry 2 DUE",IF(R387="","Retry 1 scheduled","Retry 2 scheduled")))))))</f>
        <v/>
      </c>
    </row>
    <row r="388" customFormat="false" ht="15" hidden="false" customHeight="false" outlineLevel="0" collapsed="false">
      <c r="A388" s="27" t="str">
        <f aca="false">IF(COUNTA(B388:I388)=0,"",ROW()-4)</f>
        <v/>
      </c>
      <c r="B388" s="28"/>
      <c r="C388" s="29"/>
      <c r="D388" s="30"/>
      <c r="E388" s="29"/>
      <c r="F388" s="30"/>
      <c r="G388" s="31"/>
      <c r="H388" s="32"/>
      <c r="I388" s="32"/>
      <c r="J388" s="33" t="str">
        <f aca="false">IF(OR(H388="",I388=""),"",IF(UPPER(SUBSTITUTE(SUBSTITUTE(SUBSTITUTE(H388," ",""),",",""),";",""))=UPPER(SUBSTITUTE(SUBSTITUTE(SUBSTITUTE(I388," ",""),",",""),";","")),"Correct","Wrong"))</f>
        <v/>
      </c>
      <c r="K388" s="29"/>
      <c r="L388" s="29"/>
      <c r="M388" s="27" t="str">
        <f aca="false">IF(E388="","",IFERROR(INDEX(Lists!$B$5:$B$12,MATCH(E388,Lists!$A$5:$A$12,0)),""))</f>
        <v/>
      </c>
      <c r="N388" s="33" t="str">
        <f aca="false">IF(OR(L388="",M388=""),"",IF(L388&gt;M388,"Slow",IF(AND(J388="Wrong",L388&lt;0.5*M388),"Rushed?","OK")))</f>
        <v/>
      </c>
      <c r="O388" s="30"/>
      <c r="P388" s="30"/>
      <c r="Q388" s="34" t="str">
        <f aca="false">IF(OR(B388="",J388=""),"",IF(OR(J388="Wrong",K388="50-50",K388="Guess"),B388+Lists!$Y$5,""))</f>
        <v/>
      </c>
      <c r="R388" s="29"/>
      <c r="S388" s="34" t="str">
        <f aca="false">IF(Q388="","",B388+Lists!$Y$6)</f>
        <v/>
      </c>
      <c r="T388" s="29"/>
      <c r="U388" s="33" t="str">
        <f aca="true">IF(J388="","",IF(Q388="","—",IF(T388="Correct","Mastered",IF(OR(R388="Wrong",T388="Wrong"),"Keep reviewing",IF(AND(R388="",TODAY()&gt;=Q388),"Retry 1 DUE",IF(AND(R388="Correct",T388="",TODAY()&gt;=S388),"Retry 2 DUE",IF(R388="","Retry 1 scheduled","Retry 2 scheduled")))))))</f>
        <v/>
      </c>
    </row>
    <row r="389" customFormat="false" ht="15" hidden="false" customHeight="false" outlineLevel="0" collapsed="false">
      <c r="A389" s="27" t="str">
        <f aca="false">IF(COUNTA(B389:I389)=0,"",ROW()-4)</f>
        <v/>
      </c>
      <c r="B389" s="28"/>
      <c r="C389" s="29"/>
      <c r="D389" s="30"/>
      <c r="E389" s="29"/>
      <c r="F389" s="30"/>
      <c r="G389" s="31"/>
      <c r="H389" s="32"/>
      <c r="I389" s="32"/>
      <c r="J389" s="33" t="str">
        <f aca="false">IF(OR(H389="",I389=""),"",IF(UPPER(SUBSTITUTE(SUBSTITUTE(SUBSTITUTE(H389," ",""),",",""),";",""))=UPPER(SUBSTITUTE(SUBSTITUTE(SUBSTITUTE(I389," ",""),",",""),";","")),"Correct","Wrong"))</f>
        <v/>
      </c>
      <c r="K389" s="29"/>
      <c r="L389" s="29"/>
      <c r="M389" s="27" t="str">
        <f aca="false">IF(E389="","",IFERROR(INDEX(Lists!$B$5:$B$12,MATCH(E389,Lists!$A$5:$A$12,0)),""))</f>
        <v/>
      </c>
      <c r="N389" s="33" t="str">
        <f aca="false">IF(OR(L389="",M389=""),"",IF(L389&gt;M389,"Slow",IF(AND(J389="Wrong",L389&lt;0.5*M389),"Rushed?","OK")))</f>
        <v/>
      </c>
      <c r="O389" s="30"/>
      <c r="P389" s="30"/>
      <c r="Q389" s="34" t="str">
        <f aca="false">IF(OR(B389="",J389=""),"",IF(OR(J389="Wrong",K389="50-50",K389="Guess"),B389+Lists!$Y$5,""))</f>
        <v/>
      </c>
      <c r="R389" s="29"/>
      <c r="S389" s="34" t="str">
        <f aca="false">IF(Q389="","",B389+Lists!$Y$6)</f>
        <v/>
      </c>
      <c r="T389" s="29"/>
      <c r="U389" s="33" t="str">
        <f aca="true">IF(J389="","",IF(Q389="","—",IF(T389="Correct","Mastered",IF(OR(R389="Wrong",T389="Wrong"),"Keep reviewing",IF(AND(R389="",TODAY()&gt;=Q389),"Retry 1 DUE",IF(AND(R389="Correct",T389="",TODAY()&gt;=S389),"Retry 2 DUE",IF(R389="","Retry 1 scheduled","Retry 2 scheduled")))))))</f>
        <v/>
      </c>
    </row>
    <row r="390" customFormat="false" ht="15" hidden="false" customHeight="false" outlineLevel="0" collapsed="false">
      <c r="A390" s="27" t="str">
        <f aca="false">IF(COUNTA(B390:I390)=0,"",ROW()-4)</f>
        <v/>
      </c>
      <c r="B390" s="28"/>
      <c r="C390" s="29"/>
      <c r="D390" s="30"/>
      <c r="E390" s="29"/>
      <c r="F390" s="30"/>
      <c r="G390" s="31"/>
      <c r="H390" s="32"/>
      <c r="I390" s="32"/>
      <c r="J390" s="33" t="str">
        <f aca="false">IF(OR(H390="",I390=""),"",IF(UPPER(SUBSTITUTE(SUBSTITUTE(SUBSTITUTE(H390," ",""),",",""),";",""))=UPPER(SUBSTITUTE(SUBSTITUTE(SUBSTITUTE(I390," ",""),",",""),";","")),"Correct","Wrong"))</f>
        <v/>
      </c>
      <c r="K390" s="29"/>
      <c r="L390" s="29"/>
      <c r="M390" s="27" t="str">
        <f aca="false">IF(E390="","",IFERROR(INDEX(Lists!$B$5:$B$12,MATCH(E390,Lists!$A$5:$A$12,0)),""))</f>
        <v/>
      </c>
      <c r="N390" s="33" t="str">
        <f aca="false">IF(OR(L390="",M390=""),"",IF(L390&gt;M390,"Slow",IF(AND(J390="Wrong",L390&lt;0.5*M390),"Rushed?","OK")))</f>
        <v/>
      </c>
      <c r="O390" s="30"/>
      <c r="P390" s="30"/>
      <c r="Q390" s="34" t="str">
        <f aca="false">IF(OR(B390="",J390=""),"",IF(OR(J390="Wrong",K390="50-50",K390="Guess"),B390+Lists!$Y$5,""))</f>
        <v/>
      </c>
      <c r="R390" s="29"/>
      <c r="S390" s="34" t="str">
        <f aca="false">IF(Q390="","",B390+Lists!$Y$6)</f>
        <v/>
      </c>
      <c r="T390" s="29"/>
      <c r="U390" s="33" t="str">
        <f aca="true">IF(J390="","",IF(Q390="","—",IF(T390="Correct","Mastered",IF(OR(R390="Wrong",T390="Wrong"),"Keep reviewing",IF(AND(R390="",TODAY()&gt;=Q390),"Retry 1 DUE",IF(AND(R390="Correct",T390="",TODAY()&gt;=S390),"Retry 2 DUE",IF(R390="","Retry 1 scheduled","Retry 2 scheduled")))))))</f>
        <v/>
      </c>
    </row>
    <row r="391" customFormat="false" ht="15" hidden="false" customHeight="false" outlineLevel="0" collapsed="false">
      <c r="A391" s="27" t="str">
        <f aca="false">IF(COUNTA(B391:I391)=0,"",ROW()-4)</f>
        <v/>
      </c>
      <c r="B391" s="28"/>
      <c r="C391" s="29"/>
      <c r="D391" s="30"/>
      <c r="E391" s="29"/>
      <c r="F391" s="30"/>
      <c r="G391" s="31"/>
      <c r="H391" s="32"/>
      <c r="I391" s="32"/>
      <c r="J391" s="33" t="str">
        <f aca="false">IF(OR(H391="",I391=""),"",IF(UPPER(SUBSTITUTE(SUBSTITUTE(SUBSTITUTE(H391," ",""),",",""),";",""))=UPPER(SUBSTITUTE(SUBSTITUTE(SUBSTITUTE(I391," ",""),",",""),";","")),"Correct","Wrong"))</f>
        <v/>
      </c>
      <c r="K391" s="29"/>
      <c r="L391" s="29"/>
      <c r="M391" s="27" t="str">
        <f aca="false">IF(E391="","",IFERROR(INDEX(Lists!$B$5:$B$12,MATCH(E391,Lists!$A$5:$A$12,0)),""))</f>
        <v/>
      </c>
      <c r="N391" s="33" t="str">
        <f aca="false">IF(OR(L391="",M391=""),"",IF(L391&gt;M391,"Slow",IF(AND(J391="Wrong",L391&lt;0.5*M391),"Rushed?","OK")))</f>
        <v/>
      </c>
      <c r="O391" s="30"/>
      <c r="P391" s="30"/>
      <c r="Q391" s="34" t="str">
        <f aca="false">IF(OR(B391="",J391=""),"",IF(OR(J391="Wrong",K391="50-50",K391="Guess"),B391+Lists!$Y$5,""))</f>
        <v/>
      </c>
      <c r="R391" s="29"/>
      <c r="S391" s="34" t="str">
        <f aca="false">IF(Q391="","",B391+Lists!$Y$6)</f>
        <v/>
      </c>
      <c r="T391" s="29"/>
      <c r="U391" s="33" t="str">
        <f aca="true">IF(J391="","",IF(Q391="","—",IF(T391="Correct","Mastered",IF(OR(R391="Wrong",T391="Wrong"),"Keep reviewing",IF(AND(R391="",TODAY()&gt;=Q391),"Retry 1 DUE",IF(AND(R391="Correct",T391="",TODAY()&gt;=S391),"Retry 2 DUE",IF(R391="","Retry 1 scheduled","Retry 2 scheduled")))))))</f>
        <v/>
      </c>
    </row>
    <row r="392" customFormat="false" ht="15" hidden="false" customHeight="false" outlineLevel="0" collapsed="false">
      <c r="A392" s="27" t="str">
        <f aca="false">IF(COUNTA(B392:I392)=0,"",ROW()-4)</f>
        <v/>
      </c>
      <c r="B392" s="28"/>
      <c r="C392" s="29"/>
      <c r="D392" s="30"/>
      <c r="E392" s="29"/>
      <c r="F392" s="30"/>
      <c r="G392" s="31"/>
      <c r="H392" s="32"/>
      <c r="I392" s="32"/>
      <c r="J392" s="33" t="str">
        <f aca="false">IF(OR(H392="",I392=""),"",IF(UPPER(SUBSTITUTE(SUBSTITUTE(SUBSTITUTE(H392," ",""),",",""),";",""))=UPPER(SUBSTITUTE(SUBSTITUTE(SUBSTITUTE(I392," ",""),",",""),";","")),"Correct","Wrong"))</f>
        <v/>
      </c>
      <c r="K392" s="29"/>
      <c r="L392" s="29"/>
      <c r="M392" s="27" t="str">
        <f aca="false">IF(E392="","",IFERROR(INDEX(Lists!$B$5:$B$12,MATCH(E392,Lists!$A$5:$A$12,0)),""))</f>
        <v/>
      </c>
      <c r="N392" s="33" t="str">
        <f aca="false">IF(OR(L392="",M392=""),"",IF(L392&gt;M392,"Slow",IF(AND(J392="Wrong",L392&lt;0.5*M392),"Rushed?","OK")))</f>
        <v/>
      </c>
      <c r="O392" s="30"/>
      <c r="P392" s="30"/>
      <c r="Q392" s="34" t="str">
        <f aca="false">IF(OR(B392="",J392=""),"",IF(OR(J392="Wrong",K392="50-50",K392="Guess"),B392+Lists!$Y$5,""))</f>
        <v/>
      </c>
      <c r="R392" s="29"/>
      <c r="S392" s="34" t="str">
        <f aca="false">IF(Q392="","",B392+Lists!$Y$6)</f>
        <v/>
      </c>
      <c r="T392" s="29"/>
      <c r="U392" s="33" t="str">
        <f aca="true">IF(J392="","",IF(Q392="","—",IF(T392="Correct","Mastered",IF(OR(R392="Wrong",T392="Wrong"),"Keep reviewing",IF(AND(R392="",TODAY()&gt;=Q392),"Retry 1 DUE",IF(AND(R392="Correct",T392="",TODAY()&gt;=S392),"Retry 2 DUE",IF(R392="","Retry 1 scheduled","Retry 2 scheduled")))))))</f>
        <v/>
      </c>
    </row>
    <row r="393" customFormat="false" ht="15" hidden="false" customHeight="false" outlineLevel="0" collapsed="false">
      <c r="A393" s="27" t="str">
        <f aca="false">IF(COUNTA(B393:I393)=0,"",ROW()-4)</f>
        <v/>
      </c>
      <c r="B393" s="28"/>
      <c r="C393" s="29"/>
      <c r="D393" s="30"/>
      <c r="E393" s="29"/>
      <c r="F393" s="30"/>
      <c r="G393" s="31"/>
      <c r="H393" s="32"/>
      <c r="I393" s="32"/>
      <c r="J393" s="33" t="str">
        <f aca="false">IF(OR(H393="",I393=""),"",IF(UPPER(SUBSTITUTE(SUBSTITUTE(SUBSTITUTE(H393," ",""),",",""),";",""))=UPPER(SUBSTITUTE(SUBSTITUTE(SUBSTITUTE(I393," ",""),",",""),";","")),"Correct","Wrong"))</f>
        <v/>
      </c>
      <c r="K393" s="29"/>
      <c r="L393" s="29"/>
      <c r="M393" s="27" t="str">
        <f aca="false">IF(E393="","",IFERROR(INDEX(Lists!$B$5:$B$12,MATCH(E393,Lists!$A$5:$A$12,0)),""))</f>
        <v/>
      </c>
      <c r="N393" s="33" t="str">
        <f aca="false">IF(OR(L393="",M393=""),"",IF(L393&gt;M393,"Slow",IF(AND(J393="Wrong",L393&lt;0.5*M393),"Rushed?","OK")))</f>
        <v/>
      </c>
      <c r="O393" s="30"/>
      <c r="P393" s="30"/>
      <c r="Q393" s="34" t="str">
        <f aca="false">IF(OR(B393="",J393=""),"",IF(OR(J393="Wrong",K393="50-50",K393="Guess"),B393+Lists!$Y$5,""))</f>
        <v/>
      </c>
      <c r="R393" s="29"/>
      <c r="S393" s="34" t="str">
        <f aca="false">IF(Q393="","",B393+Lists!$Y$6)</f>
        <v/>
      </c>
      <c r="T393" s="29"/>
      <c r="U393" s="33" t="str">
        <f aca="true">IF(J393="","",IF(Q393="","—",IF(T393="Correct","Mastered",IF(OR(R393="Wrong",T393="Wrong"),"Keep reviewing",IF(AND(R393="",TODAY()&gt;=Q393),"Retry 1 DUE",IF(AND(R393="Correct",T393="",TODAY()&gt;=S393),"Retry 2 DUE",IF(R393="","Retry 1 scheduled","Retry 2 scheduled")))))))</f>
        <v/>
      </c>
    </row>
    <row r="394" customFormat="false" ht="15" hidden="false" customHeight="false" outlineLevel="0" collapsed="false">
      <c r="A394" s="27" t="str">
        <f aca="false">IF(COUNTA(B394:I394)=0,"",ROW()-4)</f>
        <v/>
      </c>
      <c r="B394" s="28"/>
      <c r="C394" s="29"/>
      <c r="D394" s="30"/>
      <c r="E394" s="29"/>
      <c r="F394" s="30"/>
      <c r="G394" s="31"/>
      <c r="H394" s="32"/>
      <c r="I394" s="32"/>
      <c r="J394" s="33" t="str">
        <f aca="false">IF(OR(H394="",I394=""),"",IF(UPPER(SUBSTITUTE(SUBSTITUTE(SUBSTITUTE(H394," ",""),",",""),";",""))=UPPER(SUBSTITUTE(SUBSTITUTE(SUBSTITUTE(I394," ",""),",",""),";","")),"Correct","Wrong"))</f>
        <v/>
      </c>
      <c r="K394" s="29"/>
      <c r="L394" s="29"/>
      <c r="M394" s="27" t="str">
        <f aca="false">IF(E394="","",IFERROR(INDEX(Lists!$B$5:$B$12,MATCH(E394,Lists!$A$5:$A$12,0)),""))</f>
        <v/>
      </c>
      <c r="N394" s="33" t="str">
        <f aca="false">IF(OR(L394="",M394=""),"",IF(L394&gt;M394,"Slow",IF(AND(J394="Wrong",L394&lt;0.5*M394),"Rushed?","OK")))</f>
        <v/>
      </c>
      <c r="O394" s="30"/>
      <c r="P394" s="30"/>
      <c r="Q394" s="34" t="str">
        <f aca="false">IF(OR(B394="",J394=""),"",IF(OR(J394="Wrong",K394="50-50",K394="Guess"),B394+Lists!$Y$5,""))</f>
        <v/>
      </c>
      <c r="R394" s="29"/>
      <c r="S394" s="34" t="str">
        <f aca="false">IF(Q394="","",B394+Lists!$Y$6)</f>
        <v/>
      </c>
      <c r="T394" s="29"/>
      <c r="U394" s="33" t="str">
        <f aca="true">IF(J394="","",IF(Q394="","—",IF(T394="Correct","Mastered",IF(OR(R394="Wrong",T394="Wrong"),"Keep reviewing",IF(AND(R394="",TODAY()&gt;=Q394),"Retry 1 DUE",IF(AND(R394="Correct",T394="",TODAY()&gt;=S394),"Retry 2 DUE",IF(R394="","Retry 1 scheduled","Retry 2 scheduled")))))))</f>
        <v/>
      </c>
    </row>
    <row r="395" customFormat="false" ht="15" hidden="false" customHeight="false" outlineLevel="0" collapsed="false">
      <c r="A395" s="27" t="str">
        <f aca="false">IF(COUNTA(B395:I395)=0,"",ROW()-4)</f>
        <v/>
      </c>
      <c r="B395" s="28"/>
      <c r="C395" s="29"/>
      <c r="D395" s="30"/>
      <c r="E395" s="29"/>
      <c r="F395" s="30"/>
      <c r="G395" s="31"/>
      <c r="H395" s="32"/>
      <c r="I395" s="32"/>
      <c r="J395" s="33" t="str">
        <f aca="false">IF(OR(H395="",I395=""),"",IF(UPPER(SUBSTITUTE(SUBSTITUTE(SUBSTITUTE(H395," ",""),",",""),";",""))=UPPER(SUBSTITUTE(SUBSTITUTE(SUBSTITUTE(I395," ",""),",",""),";","")),"Correct","Wrong"))</f>
        <v/>
      </c>
      <c r="K395" s="29"/>
      <c r="L395" s="29"/>
      <c r="M395" s="27" t="str">
        <f aca="false">IF(E395="","",IFERROR(INDEX(Lists!$B$5:$B$12,MATCH(E395,Lists!$A$5:$A$12,0)),""))</f>
        <v/>
      </c>
      <c r="N395" s="33" t="str">
        <f aca="false">IF(OR(L395="",M395=""),"",IF(L395&gt;M395,"Slow",IF(AND(J395="Wrong",L395&lt;0.5*M395),"Rushed?","OK")))</f>
        <v/>
      </c>
      <c r="O395" s="30"/>
      <c r="P395" s="30"/>
      <c r="Q395" s="34" t="str">
        <f aca="false">IF(OR(B395="",J395=""),"",IF(OR(J395="Wrong",K395="50-50",K395="Guess"),B395+Lists!$Y$5,""))</f>
        <v/>
      </c>
      <c r="R395" s="29"/>
      <c r="S395" s="34" t="str">
        <f aca="false">IF(Q395="","",B395+Lists!$Y$6)</f>
        <v/>
      </c>
      <c r="T395" s="29"/>
      <c r="U395" s="33" t="str">
        <f aca="true">IF(J395="","",IF(Q395="","—",IF(T395="Correct","Mastered",IF(OR(R395="Wrong",T395="Wrong"),"Keep reviewing",IF(AND(R395="",TODAY()&gt;=Q395),"Retry 1 DUE",IF(AND(R395="Correct",T395="",TODAY()&gt;=S395),"Retry 2 DUE",IF(R395="","Retry 1 scheduled","Retry 2 scheduled")))))))</f>
        <v/>
      </c>
    </row>
    <row r="396" customFormat="false" ht="15" hidden="false" customHeight="false" outlineLevel="0" collapsed="false">
      <c r="A396" s="27" t="str">
        <f aca="false">IF(COUNTA(B396:I396)=0,"",ROW()-4)</f>
        <v/>
      </c>
      <c r="B396" s="28"/>
      <c r="C396" s="29"/>
      <c r="D396" s="30"/>
      <c r="E396" s="29"/>
      <c r="F396" s="30"/>
      <c r="G396" s="31"/>
      <c r="H396" s="32"/>
      <c r="I396" s="32"/>
      <c r="J396" s="33" t="str">
        <f aca="false">IF(OR(H396="",I396=""),"",IF(UPPER(SUBSTITUTE(SUBSTITUTE(SUBSTITUTE(H396," ",""),",",""),";",""))=UPPER(SUBSTITUTE(SUBSTITUTE(SUBSTITUTE(I396," ",""),",",""),";","")),"Correct","Wrong"))</f>
        <v/>
      </c>
      <c r="K396" s="29"/>
      <c r="L396" s="29"/>
      <c r="M396" s="27" t="str">
        <f aca="false">IF(E396="","",IFERROR(INDEX(Lists!$B$5:$B$12,MATCH(E396,Lists!$A$5:$A$12,0)),""))</f>
        <v/>
      </c>
      <c r="N396" s="33" t="str">
        <f aca="false">IF(OR(L396="",M396=""),"",IF(L396&gt;M396,"Slow",IF(AND(J396="Wrong",L396&lt;0.5*M396),"Rushed?","OK")))</f>
        <v/>
      </c>
      <c r="O396" s="30"/>
      <c r="P396" s="30"/>
      <c r="Q396" s="34" t="str">
        <f aca="false">IF(OR(B396="",J396=""),"",IF(OR(J396="Wrong",K396="50-50",K396="Guess"),B396+Lists!$Y$5,""))</f>
        <v/>
      </c>
      <c r="R396" s="29"/>
      <c r="S396" s="34" t="str">
        <f aca="false">IF(Q396="","",B396+Lists!$Y$6)</f>
        <v/>
      </c>
      <c r="T396" s="29"/>
      <c r="U396" s="33" t="str">
        <f aca="true">IF(J396="","",IF(Q396="","—",IF(T396="Correct","Mastered",IF(OR(R396="Wrong",T396="Wrong"),"Keep reviewing",IF(AND(R396="",TODAY()&gt;=Q396),"Retry 1 DUE",IF(AND(R396="Correct",T396="",TODAY()&gt;=S396),"Retry 2 DUE",IF(R396="","Retry 1 scheduled","Retry 2 scheduled")))))))</f>
        <v/>
      </c>
    </row>
    <row r="397" customFormat="false" ht="15" hidden="false" customHeight="false" outlineLevel="0" collapsed="false">
      <c r="A397" s="27" t="str">
        <f aca="false">IF(COUNTA(B397:I397)=0,"",ROW()-4)</f>
        <v/>
      </c>
      <c r="B397" s="28"/>
      <c r="C397" s="29"/>
      <c r="D397" s="30"/>
      <c r="E397" s="29"/>
      <c r="F397" s="30"/>
      <c r="G397" s="31"/>
      <c r="H397" s="32"/>
      <c r="I397" s="32"/>
      <c r="J397" s="33" t="str">
        <f aca="false">IF(OR(H397="",I397=""),"",IF(UPPER(SUBSTITUTE(SUBSTITUTE(SUBSTITUTE(H397," ",""),",",""),";",""))=UPPER(SUBSTITUTE(SUBSTITUTE(SUBSTITUTE(I397," ",""),",",""),";","")),"Correct","Wrong"))</f>
        <v/>
      </c>
      <c r="K397" s="29"/>
      <c r="L397" s="29"/>
      <c r="M397" s="27" t="str">
        <f aca="false">IF(E397="","",IFERROR(INDEX(Lists!$B$5:$B$12,MATCH(E397,Lists!$A$5:$A$12,0)),""))</f>
        <v/>
      </c>
      <c r="N397" s="33" t="str">
        <f aca="false">IF(OR(L397="",M397=""),"",IF(L397&gt;M397,"Slow",IF(AND(J397="Wrong",L397&lt;0.5*M397),"Rushed?","OK")))</f>
        <v/>
      </c>
      <c r="O397" s="30"/>
      <c r="P397" s="30"/>
      <c r="Q397" s="34" t="str">
        <f aca="false">IF(OR(B397="",J397=""),"",IF(OR(J397="Wrong",K397="50-50",K397="Guess"),B397+Lists!$Y$5,""))</f>
        <v/>
      </c>
      <c r="R397" s="29"/>
      <c r="S397" s="34" t="str">
        <f aca="false">IF(Q397="","",B397+Lists!$Y$6)</f>
        <v/>
      </c>
      <c r="T397" s="29"/>
      <c r="U397" s="33" t="str">
        <f aca="true">IF(J397="","",IF(Q397="","—",IF(T397="Correct","Mastered",IF(OR(R397="Wrong",T397="Wrong"),"Keep reviewing",IF(AND(R397="",TODAY()&gt;=Q397),"Retry 1 DUE",IF(AND(R397="Correct",T397="",TODAY()&gt;=S397),"Retry 2 DUE",IF(R397="","Retry 1 scheduled","Retry 2 scheduled")))))))</f>
        <v/>
      </c>
    </row>
    <row r="398" customFormat="false" ht="15" hidden="false" customHeight="false" outlineLevel="0" collapsed="false">
      <c r="A398" s="27" t="str">
        <f aca="false">IF(COUNTA(B398:I398)=0,"",ROW()-4)</f>
        <v/>
      </c>
      <c r="B398" s="28"/>
      <c r="C398" s="29"/>
      <c r="D398" s="30"/>
      <c r="E398" s="29"/>
      <c r="F398" s="30"/>
      <c r="G398" s="31"/>
      <c r="H398" s="32"/>
      <c r="I398" s="32"/>
      <c r="J398" s="33" t="str">
        <f aca="false">IF(OR(H398="",I398=""),"",IF(UPPER(SUBSTITUTE(SUBSTITUTE(SUBSTITUTE(H398," ",""),",",""),";",""))=UPPER(SUBSTITUTE(SUBSTITUTE(SUBSTITUTE(I398," ",""),",",""),";","")),"Correct","Wrong"))</f>
        <v/>
      </c>
      <c r="K398" s="29"/>
      <c r="L398" s="29"/>
      <c r="M398" s="27" t="str">
        <f aca="false">IF(E398="","",IFERROR(INDEX(Lists!$B$5:$B$12,MATCH(E398,Lists!$A$5:$A$12,0)),""))</f>
        <v/>
      </c>
      <c r="N398" s="33" t="str">
        <f aca="false">IF(OR(L398="",M398=""),"",IF(L398&gt;M398,"Slow",IF(AND(J398="Wrong",L398&lt;0.5*M398),"Rushed?","OK")))</f>
        <v/>
      </c>
      <c r="O398" s="30"/>
      <c r="P398" s="30"/>
      <c r="Q398" s="34" t="str">
        <f aca="false">IF(OR(B398="",J398=""),"",IF(OR(J398="Wrong",K398="50-50",K398="Guess"),B398+Lists!$Y$5,""))</f>
        <v/>
      </c>
      <c r="R398" s="29"/>
      <c r="S398" s="34" t="str">
        <f aca="false">IF(Q398="","",B398+Lists!$Y$6)</f>
        <v/>
      </c>
      <c r="T398" s="29"/>
      <c r="U398" s="33" t="str">
        <f aca="true">IF(J398="","",IF(Q398="","—",IF(T398="Correct","Mastered",IF(OR(R398="Wrong",T398="Wrong"),"Keep reviewing",IF(AND(R398="",TODAY()&gt;=Q398),"Retry 1 DUE",IF(AND(R398="Correct",T398="",TODAY()&gt;=S398),"Retry 2 DUE",IF(R398="","Retry 1 scheduled","Retry 2 scheduled")))))))</f>
        <v/>
      </c>
    </row>
    <row r="399" customFormat="false" ht="15" hidden="false" customHeight="false" outlineLevel="0" collapsed="false">
      <c r="A399" s="27" t="str">
        <f aca="false">IF(COUNTA(B399:I399)=0,"",ROW()-4)</f>
        <v/>
      </c>
      <c r="B399" s="28"/>
      <c r="C399" s="29"/>
      <c r="D399" s="30"/>
      <c r="E399" s="29"/>
      <c r="F399" s="30"/>
      <c r="G399" s="31"/>
      <c r="H399" s="32"/>
      <c r="I399" s="32"/>
      <c r="J399" s="33" t="str">
        <f aca="false">IF(OR(H399="",I399=""),"",IF(UPPER(SUBSTITUTE(SUBSTITUTE(SUBSTITUTE(H399," ",""),",",""),";",""))=UPPER(SUBSTITUTE(SUBSTITUTE(SUBSTITUTE(I399," ",""),",",""),";","")),"Correct","Wrong"))</f>
        <v/>
      </c>
      <c r="K399" s="29"/>
      <c r="L399" s="29"/>
      <c r="M399" s="27" t="str">
        <f aca="false">IF(E399="","",IFERROR(INDEX(Lists!$B$5:$B$12,MATCH(E399,Lists!$A$5:$A$12,0)),""))</f>
        <v/>
      </c>
      <c r="N399" s="33" t="str">
        <f aca="false">IF(OR(L399="",M399=""),"",IF(L399&gt;M399,"Slow",IF(AND(J399="Wrong",L399&lt;0.5*M399),"Rushed?","OK")))</f>
        <v/>
      </c>
      <c r="O399" s="30"/>
      <c r="P399" s="30"/>
      <c r="Q399" s="34" t="str">
        <f aca="false">IF(OR(B399="",J399=""),"",IF(OR(J399="Wrong",K399="50-50",K399="Guess"),B399+Lists!$Y$5,""))</f>
        <v/>
      </c>
      <c r="R399" s="29"/>
      <c r="S399" s="34" t="str">
        <f aca="false">IF(Q399="","",B399+Lists!$Y$6)</f>
        <v/>
      </c>
      <c r="T399" s="29"/>
      <c r="U399" s="33" t="str">
        <f aca="true">IF(J399="","",IF(Q399="","—",IF(T399="Correct","Mastered",IF(OR(R399="Wrong",T399="Wrong"),"Keep reviewing",IF(AND(R399="",TODAY()&gt;=Q399),"Retry 1 DUE",IF(AND(R399="Correct",T399="",TODAY()&gt;=S399),"Retry 2 DUE",IF(R399="","Retry 1 scheduled","Retry 2 scheduled")))))))</f>
        <v/>
      </c>
    </row>
    <row r="400" customFormat="false" ht="15" hidden="false" customHeight="false" outlineLevel="0" collapsed="false">
      <c r="A400" s="27" t="str">
        <f aca="false">IF(COUNTA(B400:I400)=0,"",ROW()-4)</f>
        <v/>
      </c>
      <c r="B400" s="28"/>
      <c r="C400" s="29"/>
      <c r="D400" s="30"/>
      <c r="E400" s="29"/>
      <c r="F400" s="30"/>
      <c r="G400" s="31"/>
      <c r="H400" s="32"/>
      <c r="I400" s="32"/>
      <c r="J400" s="33" t="str">
        <f aca="false">IF(OR(H400="",I400=""),"",IF(UPPER(SUBSTITUTE(SUBSTITUTE(SUBSTITUTE(H400," ",""),",",""),";",""))=UPPER(SUBSTITUTE(SUBSTITUTE(SUBSTITUTE(I400," ",""),",",""),";","")),"Correct","Wrong"))</f>
        <v/>
      </c>
      <c r="K400" s="29"/>
      <c r="L400" s="29"/>
      <c r="M400" s="27" t="str">
        <f aca="false">IF(E400="","",IFERROR(INDEX(Lists!$B$5:$B$12,MATCH(E400,Lists!$A$5:$A$12,0)),""))</f>
        <v/>
      </c>
      <c r="N400" s="33" t="str">
        <f aca="false">IF(OR(L400="",M400=""),"",IF(L400&gt;M400,"Slow",IF(AND(J400="Wrong",L400&lt;0.5*M400),"Rushed?","OK")))</f>
        <v/>
      </c>
      <c r="O400" s="30"/>
      <c r="P400" s="30"/>
      <c r="Q400" s="34" t="str">
        <f aca="false">IF(OR(B400="",J400=""),"",IF(OR(J400="Wrong",K400="50-50",K400="Guess"),B400+Lists!$Y$5,""))</f>
        <v/>
      </c>
      <c r="R400" s="29"/>
      <c r="S400" s="34" t="str">
        <f aca="false">IF(Q400="","",B400+Lists!$Y$6)</f>
        <v/>
      </c>
      <c r="T400" s="29"/>
      <c r="U400" s="33" t="str">
        <f aca="true">IF(J400="","",IF(Q400="","—",IF(T400="Correct","Mastered",IF(OR(R400="Wrong",T400="Wrong"),"Keep reviewing",IF(AND(R400="",TODAY()&gt;=Q400),"Retry 1 DUE",IF(AND(R400="Correct",T400="",TODAY()&gt;=S400),"Retry 2 DUE",IF(R400="","Retry 1 scheduled","Retry 2 scheduled")))))))</f>
        <v/>
      </c>
    </row>
    <row r="401" customFormat="false" ht="15" hidden="false" customHeight="false" outlineLevel="0" collapsed="false">
      <c r="A401" s="27" t="str">
        <f aca="false">IF(COUNTA(B401:I401)=0,"",ROW()-4)</f>
        <v/>
      </c>
      <c r="B401" s="28"/>
      <c r="C401" s="29"/>
      <c r="D401" s="30"/>
      <c r="E401" s="29"/>
      <c r="F401" s="30"/>
      <c r="G401" s="31"/>
      <c r="H401" s="32"/>
      <c r="I401" s="32"/>
      <c r="J401" s="33" t="str">
        <f aca="false">IF(OR(H401="",I401=""),"",IF(UPPER(SUBSTITUTE(SUBSTITUTE(SUBSTITUTE(H401," ",""),",",""),";",""))=UPPER(SUBSTITUTE(SUBSTITUTE(SUBSTITUTE(I401," ",""),",",""),";","")),"Correct","Wrong"))</f>
        <v/>
      </c>
      <c r="K401" s="29"/>
      <c r="L401" s="29"/>
      <c r="M401" s="27" t="str">
        <f aca="false">IF(E401="","",IFERROR(INDEX(Lists!$B$5:$B$12,MATCH(E401,Lists!$A$5:$A$12,0)),""))</f>
        <v/>
      </c>
      <c r="N401" s="33" t="str">
        <f aca="false">IF(OR(L401="",M401=""),"",IF(L401&gt;M401,"Slow",IF(AND(J401="Wrong",L401&lt;0.5*M401),"Rushed?","OK")))</f>
        <v/>
      </c>
      <c r="O401" s="30"/>
      <c r="P401" s="30"/>
      <c r="Q401" s="34" t="str">
        <f aca="false">IF(OR(B401="",J401=""),"",IF(OR(J401="Wrong",K401="50-50",K401="Guess"),B401+Lists!$Y$5,""))</f>
        <v/>
      </c>
      <c r="R401" s="29"/>
      <c r="S401" s="34" t="str">
        <f aca="false">IF(Q401="","",B401+Lists!$Y$6)</f>
        <v/>
      </c>
      <c r="T401" s="29"/>
      <c r="U401" s="33" t="str">
        <f aca="true">IF(J401="","",IF(Q401="","—",IF(T401="Correct","Mastered",IF(OR(R401="Wrong",T401="Wrong"),"Keep reviewing",IF(AND(R401="",TODAY()&gt;=Q401),"Retry 1 DUE",IF(AND(R401="Correct",T401="",TODAY()&gt;=S401),"Retry 2 DUE",IF(R401="","Retry 1 scheduled","Retry 2 scheduled")))))))</f>
        <v/>
      </c>
    </row>
    <row r="402" customFormat="false" ht="15" hidden="false" customHeight="false" outlineLevel="0" collapsed="false">
      <c r="A402" s="27" t="str">
        <f aca="false">IF(COUNTA(B402:I402)=0,"",ROW()-4)</f>
        <v/>
      </c>
      <c r="B402" s="28"/>
      <c r="C402" s="29"/>
      <c r="D402" s="30"/>
      <c r="E402" s="29"/>
      <c r="F402" s="30"/>
      <c r="G402" s="31"/>
      <c r="H402" s="32"/>
      <c r="I402" s="32"/>
      <c r="J402" s="33" t="str">
        <f aca="false">IF(OR(H402="",I402=""),"",IF(UPPER(SUBSTITUTE(SUBSTITUTE(SUBSTITUTE(H402," ",""),",",""),";",""))=UPPER(SUBSTITUTE(SUBSTITUTE(SUBSTITUTE(I402," ",""),",",""),";","")),"Correct","Wrong"))</f>
        <v/>
      </c>
      <c r="K402" s="29"/>
      <c r="L402" s="29"/>
      <c r="M402" s="27" t="str">
        <f aca="false">IF(E402="","",IFERROR(INDEX(Lists!$B$5:$B$12,MATCH(E402,Lists!$A$5:$A$12,0)),""))</f>
        <v/>
      </c>
      <c r="N402" s="33" t="str">
        <f aca="false">IF(OR(L402="",M402=""),"",IF(L402&gt;M402,"Slow",IF(AND(J402="Wrong",L402&lt;0.5*M402),"Rushed?","OK")))</f>
        <v/>
      </c>
      <c r="O402" s="30"/>
      <c r="P402" s="30"/>
      <c r="Q402" s="34" t="str">
        <f aca="false">IF(OR(B402="",J402=""),"",IF(OR(J402="Wrong",K402="50-50",K402="Guess"),B402+Lists!$Y$5,""))</f>
        <v/>
      </c>
      <c r="R402" s="29"/>
      <c r="S402" s="34" t="str">
        <f aca="false">IF(Q402="","",B402+Lists!$Y$6)</f>
        <v/>
      </c>
      <c r="T402" s="29"/>
      <c r="U402" s="33" t="str">
        <f aca="true">IF(J402="","",IF(Q402="","—",IF(T402="Correct","Mastered",IF(OR(R402="Wrong",T402="Wrong"),"Keep reviewing",IF(AND(R402="",TODAY()&gt;=Q402),"Retry 1 DUE",IF(AND(R402="Correct",T402="",TODAY()&gt;=S402),"Retry 2 DUE",IF(R402="","Retry 1 scheduled","Retry 2 scheduled")))))))</f>
        <v/>
      </c>
    </row>
    <row r="403" customFormat="false" ht="15" hidden="false" customHeight="false" outlineLevel="0" collapsed="false">
      <c r="A403" s="27" t="str">
        <f aca="false">IF(COUNTA(B403:I403)=0,"",ROW()-4)</f>
        <v/>
      </c>
      <c r="B403" s="28"/>
      <c r="C403" s="29"/>
      <c r="D403" s="30"/>
      <c r="E403" s="29"/>
      <c r="F403" s="30"/>
      <c r="G403" s="31"/>
      <c r="H403" s="32"/>
      <c r="I403" s="32"/>
      <c r="J403" s="33" t="str">
        <f aca="false">IF(OR(H403="",I403=""),"",IF(UPPER(SUBSTITUTE(SUBSTITUTE(SUBSTITUTE(H403," ",""),",",""),";",""))=UPPER(SUBSTITUTE(SUBSTITUTE(SUBSTITUTE(I403," ",""),",",""),";","")),"Correct","Wrong"))</f>
        <v/>
      </c>
      <c r="K403" s="29"/>
      <c r="L403" s="29"/>
      <c r="M403" s="27" t="str">
        <f aca="false">IF(E403="","",IFERROR(INDEX(Lists!$B$5:$B$12,MATCH(E403,Lists!$A$5:$A$12,0)),""))</f>
        <v/>
      </c>
      <c r="N403" s="33" t="str">
        <f aca="false">IF(OR(L403="",M403=""),"",IF(L403&gt;M403,"Slow",IF(AND(J403="Wrong",L403&lt;0.5*M403),"Rushed?","OK")))</f>
        <v/>
      </c>
      <c r="O403" s="30"/>
      <c r="P403" s="30"/>
      <c r="Q403" s="34" t="str">
        <f aca="false">IF(OR(B403="",J403=""),"",IF(OR(J403="Wrong",K403="50-50",K403="Guess"),B403+Lists!$Y$5,""))</f>
        <v/>
      </c>
      <c r="R403" s="29"/>
      <c r="S403" s="34" t="str">
        <f aca="false">IF(Q403="","",B403+Lists!$Y$6)</f>
        <v/>
      </c>
      <c r="T403" s="29"/>
      <c r="U403" s="33" t="str">
        <f aca="true">IF(J403="","",IF(Q403="","—",IF(T403="Correct","Mastered",IF(OR(R403="Wrong",T403="Wrong"),"Keep reviewing",IF(AND(R403="",TODAY()&gt;=Q403),"Retry 1 DUE",IF(AND(R403="Correct",T403="",TODAY()&gt;=S403),"Retry 2 DUE",IF(R403="","Retry 1 scheduled","Retry 2 scheduled")))))))</f>
        <v/>
      </c>
    </row>
    <row r="404" customFormat="false" ht="15" hidden="false" customHeight="false" outlineLevel="0" collapsed="false">
      <c r="A404" s="27" t="str">
        <f aca="false">IF(COUNTA(B404:I404)=0,"",ROW()-4)</f>
        <v/>
      </c>
      <c r="B404" s="28"/>
      <c r="C404" s="29"/>
      <c r="D404" s="30"/>
      <c r="E404" s="29"/>
      <c r="F404" s="30"/>
      <c r="G404" s="31"/>
      <c r="H404" s="32"/>
      <c r="I404" s="32"/>
      <c r="J404" s="33" t="str">
        <f aca="false">IF(OR(H404="",I404=""),"",IF(UPPER(SUBSTITUTE(SUBSTITUTE(SUBSTITUTE(H404," ",""),",",""),";",""))=UPPER(SUBSTITUTE(SUBSTITUTE(SUBSTITUTE(I404," ",""),",",""),";","")),"Correct","Wrong"))</f>
        <v/>
      </c>
      <c r="K404" s="29"/>
      <c r="L404" s="29"/>
      <c r="M404" s="27" t="str">
        <f aca="false">IF(E404="","",IFERROR(INDEX(Lists!$B$5:$B$12,MATCH(E404,Lists!$A$5:$A$12,0)),""))</f>
        <v/>
      </c>
      <c r="N404" s="33" t="str">
        <f aca="false">IF(OR(L404="",M404=""),"",IF(L404&gt;M404,"Slow",IF(AND(J404="Wrong",L404&lt;0.5*M404),"Rushed?","OK")))</f>
        <v/>
      </c>
      <c r="O404" s="30"/>
      <c r="P404" s="30"/>
      <c r="Q404" s="34" t="str">
        <f aca="false">IF(OR(B404="",J404=""),"",IF(OR(J404="Wrong",K404="50-50",K404="Guess"),B404+Lists!$Y$5,""))</f>
        <v/>
      </c>
      <c r="R404" s="29"/>
      <c r="S404" s="34" t="str">
        <f aca="false">IF(Q404="","",B404+Lists!$Y$6)</f>
        <v/>
      </c>
      <c r="T404" s="29"/>
      <c r="U404" s="33" t="str">
        <f aca="true">IF(J404="","",IF(Q404="","—",IF(T404="Correct","Mastered",IF(OR(R404="Wrong",T404="Wrong"),"Keep reviewing",IF(AND(R404="",TODAY()&gt;=Q404),"Retry 1 DUE",IF(AND(R404="Correct",T404="",TODAY()&gt;=S404),"Retry 2 DUE",IF(R404="","Retry 1 scheduled","Retry 2 scheduled")))))))</f>
        <v/>
      </c>
    </row>
    <row r="405" customFormat="false" ht="15" hidden="false" customHeight="false" outlineLevel="0" collapsed="false">
      <c r="A405" s="27" t="str">
        <f aca="false">IF(COUNTA(B405:I405)=0,"",ROW()-4)</f>
        <v/>
      </c>
      <c r="B405" s="28"/>
      <c r="C405" s="29"/>
      <c r="D405" s="30"/>
      <c r="E405" s="29"/>
      <c r="F405" s="30"/>
      <c r="G405" s="31"/>
      <c r="H405" s="32"/>
      <c r="I405" s="32"/>
      <c r="J405" s="33" t="str">
        <f aca="false">IF(OR(H405="",I405=""),"",IF(UPPER(SUBSTITUTE(SUBSTITUTE(SUBSTITUTE(H405," ",""),",",""),";",""))=UPPER(SUBSTITUTE(SUBSTITUTE(SUBSTITUTE(I405," ",""),",",""),";","")),"Correct","Wrong"))</f>
        <v/>
      </c>
      <c r="K405" s="29"/>
      <c r="L405" s="29"/>
      <c r="M405" s="27" t="str">
        <f aca="false">IF(E405="","",IFERROR(INDEX(Lists!$B$5:$B$12,MATCH(E405,Lists!$A$5:$A$12,0)),""))</f>
        <v/>
      </c>
      <c r="N405" s="33" t="str">
        <f aca="false">IF(OR(L405="",M405=""),"",IF(L405&gt;M405,"Slow",IF(AND(J405="Wrong",L405&lt;0.5*M405),"Rushed?","OK")))</f>
        <v/>
      </c>
      <c r="O405" s="30"/>
      <c r="P405" s="30"/>
      <c r="Q405" s="34" t="str">
        <f aca="false">IF(OR(B405="",J405=""),"",IF(OR(J405="Wrong",K405="50-50",K405="Guess"),B405+Lists!$Y$5,""))</f>
        <v/>
      </c>
      <c r="R405" s="29"/>
      <c r="S405" s="34" t="str">
        <f aca="false">IF(Q405="","",B405+Lists!$Y$6)</f>
        <v/>
      </c>
      <c r="T405" s="29"/>
      <c r="U405" s="33" t="str">
        <f aca="true">IF(J405="","",IF(Q405="","—",IF(T405="Correct","Mastered",IF(OR(R405="Wrong",T405="Wrong"),"Keep reviewing",IF(AND(R405="",TODAY()&gt;=Q405),"Retry 1 DUE",IF(AND(R405="Correct",T405="",TODAY()&gt;=S405),"Retry 2 DUE",IF(R405="","Retry 1 scheduled","Retry 2 scheduled")))))))</f>
        <v/>
      </c>
    </row>
    <row r="406" customFormat="false" ht="15" hidden="false" customHeight="false" outlineLevel="0" collapsed="false">
      <c r="A406" s="27" t="str">
        <f aca="false">IF(COUNTA(B406:I406)=0,"",ROW()-4)</f>
        <v/>
      </c>
      <c r="B406" s="28"/>
      <c r="C406" s="29"/>
      <c r="D406" s="30"/>
      <c r="E406" s="29"/>
      <c r="F406" s="30"/>
      <c r="G406" s="31"/>
      <c r="H406" s="32"/>
      <c r="I406" s="32"/>
      <c r="J406" s="33" t="str">
        <f aca="false">IF(OR(H406="",I406=""),"",IF(UPPER(SUBSTITUTE(SUBSTITUTE(SUBSTITUTE(H406," ",""),",",""),";",""))=UPPER(SUBSTITUTE(SUBSTITUTE(SUBSTITUTE(I406," ",""),",",""),";","")),"Correct","Wrong"))</f>
        <v/>
      </c>
      <c r="K406" s="29"/>
      <c r="L406" s="29"/>
      <c r="M406" s="27" t="str">
        <f aca="false">IF(E406="","",IFERROR(INDEX(Lists!$B$5:$B$12,MATCH(E406,Lists!$A$5:$A$12,0)),""))</f>
        <v/>
      </c>
      <c r="N406" s="33" t="str">
        <f aca="false">IF(OR(L406="",M406=""),"",IF(L406&gt;M406,"Slow",IF(AND(J406="Wrong",L406&lt;0.5*M406),"Rushed?","OK")))</f>
        <v/>
      </c>
      <c r="O406" s="30"/>
      <c r="P406" s="30"/>
      <c r="Q406" s="34" t="str">
        <f aca="false">IF(OR(B406="",J406=""),"",IF(OR(J406="Wrong",K406="50-50",K406="Guess"),B406+Lists!$Y$5,""))</f>
        <v/>
      </c>
      <c r="R406" s="29"/>
      <c r="S406" s="34" t="str">
        <f aca="false">IF(Q406="","",B406+Lists!$Y$6)</f>
        <v/>
      </c>
      <c r="T406" s="29"/>
      <c r="U406" s="33" t="str">
        <f aca="true">IF(J406="","",IF(Q406="","—",IF(T406="Correct","Mastered",IF(OR(R406="Wrong",T406="Wrong"),"Keep reviewing",IF(AND(R406="",TODAY()&gt;=Q406),"Retry 1 DUE",IF(AND(R406="Correct",T406="",TODAY()&gt;=S406),"Retry 2 DUE",IF(R406="","Retry 1 scheduled","Retry 2 scheduled")))))))</f>
        <v/>
      </c>
    </row>
    <row r="407" customFormat="false" ht="15" hidden="false" customHeight="false" outlineLevel="0" collapsed="false">
      <c r="A407" s="27" t="str">
        <f aca="false">IF(COUNTA(B407:I407)=0,"",ROW()-4)</f>
        <v/>
      </c>
      <c r="B407" s="28"/>
      <c r="C407" s="29"/>
      <c r="D407" s="30"/>
      <c r="E407" s="29"/>
      <c r="F407" s="30"/>
      <c r="G407" s="31"/>
      <c r="H407" s="32"/>
      <c r="I407" s="32"/>
      <c r="J407" s="33" t="str">
        <f aca="false">IF(OR(H407="",I407=""),"",IF(UPPER(SUBSTITUTE(SUBSTITUTE(SUBSTITUTE(H407," ",""),",",""),";",""))=UPPER(SUBSTITUTE(SUBSTITUTE(SUBSTITUTE(I407," ",""),",",""),";","")),"Correct","Wrong"))</f>
        <v/>
      </c>
      <c r="K407" s="29"/>
      <c r="L407" s="29"/>
      <c r="M407" s="27" t="str">
        <f aca="false">IF(E407="","",IFERROR(INDEX(Lists!$B$5:$B$12,MATCH(E407,Lists!$A$5:$A$12,0)),""))</f>
        <v/>
      </c>
      <c r="N407" s="33" t="str">
        <f aca="false">IF(OR(L407="",M407=""),"",IF(L407&gt;M407,"Slow",IF(AND(J407="Wrong",L407&lt;0.5*M407),"Rushed?","OK")))</f>
        <v/>
      </c>
      <c r="O407" s="30"/>
      <c r="P407" s="30"/>
      <c r="Q407" s="34" t="str">
        <f aca="false">IF(OR(B407="",J407=""),"",IF(OR(J407="Wrong",K407="50-50",K407="Guess"),B407+Lists!$Y$5,""))</f>
        <v/>
      </c>
      <c r="R407" s="29"/>
      <c r="S407" s="34" t="str">
        <f aca="false">IF(Q407="","",B407+Lists!$Y$6)</f>
        <v/>
      </c>
      <c r="T407" s="29"/>
      <c r="U407" s="33" t="str">
        <f aca="true">IF(J407="","",IF(Q407="","—",IF(T407="Correct","Mastered",IF(OR(R407="Wrong",T407="Wrong"),"Keep reviewing",IF(AND(R407="",TODAY()&gt;=Q407),"Retry 1 DUE",IF(AND(R407="Correct",T407="",TODAY()&gt;=S407),"Retry 2 DUE",IF(R407="","Retry 1 scheduled","Retry 2 scheduled")))))))</f>
        <v/>
      </c>
    </row>
    <row r="408" customFormat="false" ht="15" hidden="false" customHeight="false" outlineLevel="0" collapsed="false">
      <c r="A408" s="27" t="str">
        <f aca="false">IF(COUNTA(B408:I408)=0,"",ROW()-4)</f>
        <v/>
      </c>
      <c r="B408" s="28"/>
      <c r="C408" s="29"/>
      <c r="D408" s="30"/>
      <c r="E408" s="29"/>
      <c r="F408" s="30"/>
      <c r="G408" s="31"/>
      <c r="H408" s="32"/>
      <c r="I408" s="32"/>
      <c r="J408" s="33" t="str">
        <f aca="false">IF(OR(H408="",I408=""),"",IF(UPPER(SUBSTITUTE(SUBSTITUTE(SUBSTITUTE(H408," ",""),",",""),";",""))=UPPER(SUBSTITUTE(SUBSTITUTE(SUBSTITUTE(I408," ",""),",",""),";","")),"Correct","Wrong"))</f>
        <v/>
      </c>
      <c r="K408" s="29"/>
      <c r="L408" s="29"/>
      <c r="M408" s="27" t="str">
        <f aca="false">IF(E408="","",IFERROR(INDEX(Lists!$B$5:$B$12,MATCH(E408,Lists!$A$5:$A$12,0)),""))</f>
        <v/>
      </c>
      <c r="N408" s="33" t="str">
        <f aca="false">IF(OR(L408="",M408=""),"",IF(L408&gt;M408,"Slow",IF(AND(J408="Wrong",L408&lt;0.5*M408),"Rushed?","OK")))</f>
        <v/>
      </c>
      <c r="O408" s="30"/>
      <c r="P408" s="30"/>
      <c r="Q408" s="34" t="str">
        <f aca="false">IF(OR(B408="",J408=""),"",IF(OR(J408="Wrong",K408="50-50",K408="Guess"),B408+Lists!$Y$5,""))</f>
        <v/>
      </c>
      <c r="R408" s="29"/>
      <c r="S408" s="34" t="str">
        <f aca="false">IF(Q408="","",B408+Lists!$Y$6)</f>
        <v/>
      </c>
      <c r="T408" s="29"/>
      <c r="U408" s="33" t="str">
        <f aca="true">IF(J408="","",IF(Q408="","—",IF(T408="Correct","Mastered",IF(OR(R408="Wrong",T408="Wrong"),"Keep reviewing",IF(AND(R408="",TODAY()&gt;=Q408),"Retry 1 DUE",IF(AND(R408="Correct",T408="",TODAY()&gt;=S408),"Retry 2 DUE",IF(R408="","Retry 1 scheduled","Retry 2 scheduled")))))))</f>
        <v/>
      </c>
    </row>
    <row r="409" customFormat="false" ht="15" hidden="false" customHeight="false" outlineLevel="0" collapsed="false">
      <c r="A409" s="27" t="str">
        <f aca="false">IF(COUNTA(B409:I409)=0,"",ROW()-4)</f>
        <v/>
      </c>
      <c r="B409" s="28"/>
      <c r="C409" s="29"/>
      <c r="D409" s="30"/>
      <c r="E409" s="29"/>
      <c r="F409" s="30"/>
      <c r="G409" s="31"/>
      <c r="H409" s="32"/>
      <c r="I409" s="32"/>
      <c r="J409" s="33" t="str">
        <f aca="false">IF(OR(H409="",I409=""),"",IF(UPPER(SUBSTITUTE(SUBSTITUTE(SUBSTITUTE(H409," ",""),",",""),";",""))=UPPER(SUBSTITUTE(SUBSTITUTE(SUBSTITUTE(I409," ",""),",",""),";","")),"Correct","Wrong"))</f>
        <v/>
      </c>
      <c r="K409" s="29"/>
      <c r="L409" s="29"/>
      <c r="M409" s="27" t="str">
        <f aca="false">IF(E409="","",IFERROR(INDEX(Lists!$B$5:$B$12,MATCH(E409,Lists!$A$5:$A$12,0)),""))</f>
        <v/>
      </c>
      <c r="N409" s="33" t="str">
        <f aca="false">IF(OR(L409="",M409=""),"",IF(L409&gt;M409,"Slow",IF(AND(J409="Wrong",L409&lt;0.5*M409),"Rushed?","OK")))</f>
        <v/>
      </c>
      <c r="O409" s="30"/>
      <c r="P409" s="30"/>
      <c r="Q409" s="34" t="str">
        <f aca="false">IF(OR(B409="",J409=""),"",IF(OR(J409="Wrong",K409="50-50",K409="Guess"),B409+Lists!$Y$5,""))</f>
        <v/>
      </c>
      <c r="R409" s="29"/>
      <c r="S409" s="34" t="str">
        <f aca="false">IF(Q409="","",B409+Lists!$Y$6)</f>
        <v/>
      </c>
      <c r="T409" s="29"/>
      <c r="U409" s="33" t="str">
        <f aca="true">IF(J409="","",IF(Q409="","—",IF(T409="Correct","Mastered",IF(OR(R409="Wrong",T409="Wrong"),"Keep reviewing",IF(AND(R409="",TODAY()&gt;=Q409),"Retry 1 DUE",IF(AND(R409="Correct",T409="",TODAY()&gt;=S409),"Retry 2 DUE",IF(R409="","Retry 1 scheduled","Retry 2 scheduled")))))))</f>
        <v/>
      </c>
    </row>
    <row r="410" customFormat="false" ht="15" hidden="false" customHeight="false" outlineLevel="0" collapsed="false">
      <c r="A410" s="27" t="str">
        <f aca="false">IF(COUNTA(B410:I410)=0,"",ROW()-4)</f>
        <v/>
      </c>
      <c r="B410" s="28"/>
      <c r="C410" s="29"/>
      <c r="D410" s="30"/>
      <c r="E410" s="29"/>
      <c r="F410" s="30"/>
      <c r="G410" s="31"/>
      <c r="H410" s="32"/>
      <c r="I410" s="32"/>
      <c r="J410" s="33" t="str">
        <f aca="false">IF(OR(H410="",I410=""),"",IF(UPPER(SUBSTITUTE(SUBSTITUTE(SUBSTITUTE(H410," ",""),",",""),";",""))=UPPER(SUBSTITUTE(SUBSTITUTE(SUBSTITUTE(I410," ",""),",",""),";","")),"Correct","Wrong"))</f>
        <v/>
      </c>
      <c r="K410" s="29"/>
      <c r="L410" s="29"/>
      <c r="M410" s="27" t="str">
        <f aca="false">IF(E410="","",IFERROR(INDEX(Lists!$B$5:$B$12,MATCH(E410,Lists!$A$5:$A$12,0)),""))</f>
        <v/>
      </c>
      <c r="N410" s="33" t="str">
        <f aca="false">IF(OR(L410="",M410=""),"",IF(L410&gt;M410,"Slow",IF(AND(J410="Wrong",L410&lt;0.5*M410),"Rushed?","OK")))</f>
        <v/>
      </c>
      <c r="O410" s="30"/>
      <c r="P410" s="30"/>
      <c r="Q410" s="34" t="str">
        <f aca="false">IF(OR(B410="",J410=""),"",IF(OR(J410="Wrong",K410="50-50",K410="Guess"),B410+Lists!$Y$5,""))</f>
        <v/>
      </c>
      <c r="R410" s="29"/>
      <c r="S410" s="34" t="str">
        <f aca="false">IF(Q410="","",B410+Lists!$Y$6)</f>
        <v/>
      </c>
      <c r="T410" s="29"/>
      <c r="U410" s="33" t="str">
        <f aca="true">IF(J410="","",IF(Q410="","—",IF(T410="Correct","Mastered",IF(OR(R410="Wrong",T410="Wrong"),"Keep reviewing",IF(AND(R410="",TODAY()&gt;=Q410),"Retry 1 DUE",IF(AND(R410="Correct",T410="",TODAY()&gt;=S410),"Retry 2 DUE",IF(R410="","Retry 1 scheduled","Retry 2 scheduled")))))))</f>
        <v/>
      </c>
    </row>
    <row r="411" customFormat="false" ht="15" hidden="false" customHeight="false" outlineLevel="0" collapsed="false">
      <c r="A411" s="27" t="str">
        <f aca="false">IF(COUNTA(B411:I411)=0,"",ROW()-4)</f>
        <v/>
      </c>
      <c r="B411" s="28"/>
      <c r="C411" s="29"/>
      <c r="D411" s="30"/>
      <c r="E411" s="29"/>
      <c r="F411" s="30"/>
      <c r="G411" s="31"/>
      <c r="H411" s="32"/>
      <c r="I411" s="32"/>
      <c r="J411" s="33" t="str">
        <f aca="false">IF(OR(H411="",I411=""),"",IF(UPPER(SUBSTITUTE(SUBSTITUTE(SUBSTITUTE(H411," ",""),",",""),";",""))=UPPER(SUBSTITUTE(SUBSTITUTE(SUBSTITUTE(I411," ",""),",",""),";","")),"Correct","Wrong"))</f>
        <v/>
      </c>
      <c r="K411" s="29"/>
      <c r="L411" s="29"/>
      <c r="M411" s="27" t="str">
        <f aca="false">IF(E411="","",IFERROR(INDEX(Lists!$B$5:$B$12,MATCH(E411,Lists!$A$5:$A$12,0)),""))</f>
        <v/>
      </c>
      <c r="N411" s="33" t="str">
        <f aca="false">IF(OR(L411="",M411=""),"",IF(L411&gt;M411,"Slow",IF(AND(J411="Wrong",L411&lt;0.5*M411),"Rushed?","OK")))</f>
        <v/>
      </c>
      <c r="O411" s="30"/>
      <c r="P411" s="30"/>
      <c r="Q411" s="34" t="str">
        <f aca="false">IF(OR(B411="",J411=""),"",IF(OR(J411="Wrong",K411="50-50",K411="Guess"),B411+Lists!$Y$5,""))</f>
        <v/>
      </c>
      <c r="R411" s="29"/>
      <c r="S411" s="34" t="str">
        <f aca="false">IF(Q411="","",B411+Lists!$Y$6)</f>
        <v/>
      </c>
      <c r="T411" s="29"/>
      <c r="U411" s="33" t="str">
        <f aca="true">IF(J411="","",IF(Q411="","—",IF(T411="Correct","Mastered",IF(OR(R411="Wrong",T411="Wrong"),"Keep reviewing",IF(AND(R411="",TODAY()&gt;=Q411),"Retry 1 DUE",IF(AND(R411="Correct",T411="",TODAY()&gt;=S411),"Retry 2 DUE",IF(R411="","Retry 1 scheduled","Retry 2 scheduled")))))))</f>
        <v/>
      </c>
    </row>
    <row r="412" customFormat="false" ht="15" hidden="false" customHeight="false" outlineLevel="0" collapsed="false">
      <c r="A412" s="27" t="str">
        <f aca="false">IF(COUNTA(B412:I412)=0,"",ROW()-4)</f>
        <v/>
      </c>
      <c r="B412" s="28"/>
      <c r="C412" s="29"/>
      <c r="D412" s="30"/>
      <c r="E412" s="29"/>
      <c r="F412" s="30"/>
      <c r="G412" s="31"/>
      <c r="H412" s="32"/>
      <c r="I412" s="32"/>
      <c r="J412" s="33" t="str">
        <f aca="false">IF(OR(H412="",I412=""),"",IF(UPPER(SUBSTITUTE(SUBSTITUTE(SUBSTITUTE(H412," ",""),",",""),";",""))=UPPER(SUBSTITUTE(SUBSTITUTE(SUBSTITUTE(I412," ",""),",",""),";","")),"Correct","Wrong"))</f>
        <v/>
      </c>
      <c r="K412" s="29"/>
      <c r="L412" s="29"/>
      <c r="M412" s="27" t="str">
        <f aca="false">IF(E412="","",IFERROR(INDEX(Lists!$B$5:$B$12,MATCH(E412,Lists!$A$5:$A$12,0)),""))</f>
        <v/>
      </c>
      <c r="N412" s="33" t="str">
        <f aca="false">IF(OR(L412="",M412=""),"",IF(L412&gt;M412,"Slow",IF(AND(J412="Wrong",L412&lt;0.5*M412),"Rushed?","OK")))</f>
        <v/>
      </c>
      <c r="O412" s="30"/>
      <c r="P412" s="30"/>
      <c r="Q412" s="34" t="str">
        <f aca="false">IF(OR(B412="",J412=""),"",IF(OR(J412="Wrong",K412="50-50",K412="Guess"),B412+Lists!$Y$5,""))</f>
        <v/>
      </c>
      <c r="R412" s="29"/>
      <c r="S412" s="34" t="str">
        <f aca="false">IF(Q412="","",B412+Lists!$Y$6)</f>
        <v/>
      </c>
      <c r="T412" s="29"/>
      <c r="U412" s="33" t="str">
        <f aca="true">IF(J412="","",IF(Q412="","—",IF(T412="Correct","Mastered",IF(OR(R412="Wrong",T412="Wrong"),"Keep reviewing",IF(AND(R412="",TODAY()&gt;=Q412),"Retry 1 DUE",IF(AND(R412="Correct",T412="",TODAY()&gt;=S412),"Retry 2 DUE",IF(R412="","Retry 1 scheduled","Retry 2 scheduled")))))))</f>
        <v/>
      </c>
    </row>
    <row r="413" customFormat="false" ht="15" hidden="false" customHeight="false" outlineLevel="0" collapsed="false">
      <c r="A413" s="27" t="str">
        <f aca="false">IF(COUNTA(B413:I413)=0,"",ROW()-4)</f>
        <v/>
      </c>
      <c r="B413" s="28"/>
      <c r="C413" s="29"/>
      <c r="D413" s="30"/>
      <c r="E413" s="29"/>
      <c r="F413" s="30"/>
      <c r="G413" s="31"/>
      <c r="H413" s="32"/>
      <c r="I413" s="32"/>
      <c r="J413" s="33" t="str">
        <f aca="false">IF(OR(H413="",I413=""),"",IF(UPPER(SUBSTITUTE(SUBSTITUTE(SUBSTITUTE(H413," ",""),",",""),";",""))=UPPER(SUBSTITUTE(SUBSTITUTE(SUBSTITUTE(I413," ",""),",",""),";","")),"Correct","Wrong"))</f>
        <v/>
      </c>
      <c r="K413" s="29"/>
      <c r="L413" s="29"/>
      <c r="M413" s="27" t="str">
        <f aca="false">IF(E413="","",IFERROR(INDEX(Lists!$B$5:$B$12,MATCH(E413,Lists!$A$5:$A$12,0)),""))</f>
        <v/>
      </c>
      <c r="N413" s="33" t="str">
        <f aca="false">IF(OR(L413="",M413=""),"",IF(L413&gt;M413,"Slow",IF(AND(J413="Wrong",L413&lt;0.5*M413),"Rushed?","OK")))</f>
        <v/>
      </c>
      <c r="O413" s="30"/>
      <c r="P413" s="30"/>
      <c r="Q413" s="34" t="str">
        <f aca="false">IF(OR(B413="",J413=""),"",IF(OR(J413="Wrong",K413="50-50",K413="Guess"),B413+Lists!$Y$5,""))</f>
        <v/>
      </c>
      <c r="R413" s="29"/>
      <c r="S413" s="34" t="str">
        <f aca="false">IF(Q413="","",B413+Lists!$Y$6)</f>
        <v/>
      </c>
      <c r="T413" s="29"/>
      <c r="U413" s="33" t="str">
        <f aca="true">IF(J413="","",IF(Q413="","—",IF(T413="Correct","Mastered",IF(OR(R413="Wrong",T413="Wrong"),"Keep reviewing",IF(AND(R413="",TODAY()&gt;=Q413),"Retry 1 DUE",IF(AND(R413="Correct",T413="",TODAY()&gt;=S413),"Retry 2 DUE",IF(R413="","Retry 1 scheduled","Retry 2 scheduled")))))))</f>
        <v/>
      </c>
    </row>
    <row r="414" customFormat="false" ht="15" hidden="false" customHeight="false" outlineLevel="0" collapsed="false">
      <c r="A414" s="27" t="str">
        <f aca="false">IF(COUNTA(B414:I414)=0,"",ROW()-4)</f>
        <v/>
      </c>
      <c r="B414" s="28"/>
      <c r="C414" s="29"/>
      <c r="D414" s="30"/>
      <c r="E414" s="29"/>
      <c r="F414" s="30"/>
      <c r="G414" s="31"/>
      <c r="H414" s="32"/>
      <c r="I414" s="32"/>
      <c r="J414" s="33" t="str">
        <f aca="false">IF(OR(H414="",I414=""),"",IF(UPPER(SUBSTITUTE(SUBSTITUTE(SUBSTITUTE(H414," ",""),",",""),";",""))=UPPER(SUBSTITUTE(SUBSTITUTE(SUBSTITUTE(I414," ",""),",",""),";","")),"Correct","Wrong"))</f>
        <v/>
      </c>
      <c r="K414" s="29"/>
      <c r="L414" s="29"/>
      <c r="M414" s="27" t="str">
        <f aca="false">IF(E414="","",IFERROR(INDEX(Lists!$B$5:$B$12,MATCH(E414,Lists!$A$5:$A$12,0)),""))</f>
        <v/>
      </c>
      <c r="N414" s="33" t="str">
        <f aca="false">IF(OR(L414="",M414=""),"",IF(L414&gt;M414,"Slow",IF(AND(J414="Wrong",L414&lt;0.5*M414),"Rushed?","OK")))</f>
        <v/>
      </c>
      <c r="O414" s="30"/>
      <c r="P414" s="30"/>
      <c r="Q414" s="34" t="str">
        <f aca="false">IF(OR(B414="",J414=""),"",IF(OR(J414="Wrong",K414="50-50",K414="Guess"),B414+Lists!$Y$5,""))</f>
        <v/>
      </c>
      <c r="R414" s="29"/>
      <c r="S414" s="34" t="str">
        <f aca="false">IF(Q414="","",B414+Lists!$Y$6)</f>
        <v/>
      </c>
      <c r="T414" s="29"/>
      <c r="U414" s="33" t="str">
        <f aca="true">IF(J414="","",IF(Q414="","—",IF(T414="Correct","Mastered",IF(OR(R414="Wrong",T414="Wrong"),"Keep reviewing",IF(AND(R414="",TODAY()&gt;=Q414),"Retry 1 DUE",IF(AND(R414="Correct",T414="",TODAY()&gt;=S414),"Retry 2 DUE",IF(R414="","Retry 1 scheduled","Retry 2 scheduled")))))))</f>
        <v/>
      </c>
    </row>
    <row r="415" customFormat="false" ht="15" hidden="false" customHeight="false" outlineLevel="0" collapsed="false">
      <c r="A415" s="27" t="str">
        <f aca="false">IF(COUNTA(B415:I415)=0,"",ROW()-4)</f>
        <v/>
      </c>
      <c r="B415" s="28"/>
      <c r="C415" s="29"/>
      <c r="D415" s="30"/>
      <c r="E415" s="29"/>
      <c r="F415" s="30"/>
      <c r="G415" s="31"/>
      <c r="H415" s="32"/>
      <c r="I415" s="32"/>
      <c r="J415" s="33" t="str">
        <f aca="false">IF(OR(H415="",I415=""),"",IF(UPPER(SUBSTITUTE(SUBSTITUTE(SUBSTITUTE(H415," ",""),",",""),";",""))=UPPER(SUBSTITUTE(SUBSTITUTE(SUBSTITUTE(I415," ",""),",",""),";","")),"Correct","Wrong"))</f>
        <v/>
      </c>
      <c r="K415" s="29"/>
      <c r="L415" s="29"/>
      <c r="M415" s="27" t="str">
        <f aca="false">IF(E415="","",IFERROR(INDEX(Lists!$B$5:$B$12,MATCH(E415,Lists!$A$5:$A$12,0)),""))</f>
        <v/>
      </c>
      <c r="N415" s="33" t="str">
        <f aca="false">IF(OR(L415="",M415=""),"",IF(L415&gt;M415,"Slow",IF(AND(J415="Wrong",L415&lt;0.5*M415),"Rushed?","OK")))</f>
        <v/>
      </c>
      <c r="O415" s="30"/>
      <c r="P415" s="30"/>
      <c r="Q415" s="34" t="str">
        <f aca="false">IF(OR(B415="",J415=""),"",IF(OR(J415="Wrong",K415="50-50",K415="Guess"),B415+Lists!$Y$5,""))</f>
        <v/>
      </c>
      <c r="R415" s="29"/>
      <c r="S415" s="34" t="str">
        <f aca="false">IF(Q415="","",B415+Lists!$Y$6)</f>
        <v/>
      </c>
      <c r="T415" s="29"/>
      <c r="U415" s="33" t="str">
        <f aca="true">IF(J415="","",IF(Q415="","—",IF(T415="Correct","Mastered",IF(OR(R415="Wrong",T415="Wrong"),"Keep reviewing",IF(AND(R415="",TODAY()&gt;=Q415),"Retry 1 DUE",IF(AND(R415="Correct",T415="",TODAY()&gt;=S415),"Retry 2 DUE",IF(R415="","Retry 1 scheduled","Retry 2 scheduled")))))))</f>
        <v/>
      </c>
    </row>
    <row r="416" customFormat="false" ht="15" hidden="false" customHeight="false" outlineLevel="0" collapsed="false">
      <c r="A416" s="27" t="str">
        <f aca="false">IF(COUNTA(B416:I416)=0,"",ROW()-4)</f>
        <v/>
      </c>
      <c r="B416" s="28"/>
      <c r="C416" s="29"/>
      <c r="D416" s="30"/>
      <c r="E416" s="29"/>
      <c r="F416" s="30"/>
      <c r="G416" s="31"/>
      <c r="H416" s="32"/>
      <c r="I416" s="32"/>
      <c r="J416" s="33" t="str">
        <f aca="false">IF(OR(H416="",I416=""),"",IF(UPPER(SUBSTITUTE(SUBSTITUTE(SUBSTITUTE(H416," ",""),",",""),";",""))=UPPER(SUBSTITUTE(SUBSTITUTE(SUBSTITUTE(I416," ",""),",",""),";","")),"Correct","Wrong"))</f>
        <v/>
      </c>
      <c r="K416" s="29"/>
      <c r="L416" s="29"/>
      <c r="M416" s="27" t="str">
        <f aca="false">IF(E416="","",IFERROR(INDEX(Lists!$B$5:$B$12,MATCH(E416,Lists!$A$5:$A$12,0)),""))</f>
        <v/>
      </c>
      <c r="N416" s="33" t="str">
        <f aca="false">IF(OR(L416="",M416=""),"",IF(L416&gt;M416,"Slow",IF(AND(J416="Wrong",L416&lt;0.5*M416),"Rushed?","OK")))</f>
        <v/>
      </c>
      <c r="O416" s="30"/>
      <c r="P416" s="30"/>
      <c r="Q416" s="34" t="str">
        <f aca="false">IF(OR(B416="",J416=""),"",IF(OR(J416="Wrong",K416="50-50",K416="Guess"),B416+Lists!$Y$5,""))</f>
        <v/>
      </c>
      <c r="R416" s="29"/>
      <c r="S416" s="34" t="str">
        <f aca="false">IF(Q416="","",B416+Lists!$Y$6)</f>
        <v/>
      </c>
      <c r="T416" s="29"/>
      <c r="U416" s="33" t="str">
        <f aca="true">IF(J416="","",IF(Q416="","—",IF(T416="Correct","Mastered",IF(OR(R416="Wrong",T416="Wrong"),"Keep reviewing",IF(AND(R416="",TODAY()&gt;=Q416),"Retry 1 DUE",IF(AND(R416="Correct",T416="",TODAY()&gt;=S416),"Retry 2 DUE",IF(R416="","Retry 1 scheduled","Retry 2 scheduled")))))))</f>
        <v/>
      </c>
    </row>
    <row r="417" customFormat="false" ht="15" hidden="false" customHeight="false" outlineLevel="0" collapsed="false">
      <c r="A417" s="27" t="str">
        <f aca="false">IF(COUNTA(B417:I417)=0,"",ROW()-4)</f>
        <v/>
      </c>
      <c r="B417" s="28"/>
      <c r="C417" s="29"/>
      <c r="D417" s="30"/>
      <c r="E417" s="29"/>
      <c r="F417" s="30"/>
      <c r="G417" s="31"/>
      <c r="H417" s="32"/>
      <c r="I417" s="32"/>
      <c r="J417" s="33" t="str">
        <f aca="false">IF(OR(H417="",I417=""),"",IF(UPPER(SUBSTITUTE(SUBSTITUTE(SUBSTITUTE(H417," ",""),",",""),";",""))=UPPER(SUBSTITUTE(SUBSTITUTE(SUBSTITUTE(I417," ",""),",",""),";","")),"Correct","Wrong"))</f>
        <v/>
      </c>
      <c r="K417" s="29"/>
      <c r="L417" s="29"/>
      <c r="M417" s="27" t="str">
        <f aca="false">IF(E417="","",IFERROR(INDEX(Lists!$B$5:$B$12,MATCH(E417,Lists!$A$5:$A$12,0)),""))</f>
        <v/>
      </c>
      <c r="N417" s="33" t="str">
        <f aca="false">IF(OR(L417="",M417=""),"",IF(L417&gt;M417,"Slow",IF(AND(J417="Wrong",L417&lt;0.5*M417),"Rushed?","OK")))</f>
        <v/>
      </c>
      <c r="O417" s="30"/>
      <c r="P417" s="30"/>
      <c r="Q417" s="34" t="str">
        <f aca="false">IF(OR(B417="",J417=""),"",IF(OR(J417="Wrong",K417="50-50",K417="Guess"),B417+Lists!$Y$5,""))</f>
        <v/>
      </c>
      <c r="R417" s="29"/>
      <c r="S417" s="34" t="str">
        <f aca="false">IF(Q417="","",B417+Lists!$Y$6)</f>
        <v/>
      </c>
      <c r="T417" s="29"/>
      <c r="U417" s="33" t="str">
        <f aca="true">IF(J417="","",IF(Q417="","—",IF(T417="Correct","Mastered",IF(OR(R417="Wrong",T417="Wrong"),"Keep reviewing",IF(AND(R417="",TODAY()&gt;=Q417),"Retry 1 DUE",IF(AND(R417="Correct",T417="",TODAY()&gt;=S417),"Retry 2 DUE",IF(R417="","Retry 1 scheduled","Retry 2 scheduled")))))))</f>
        <v/>
      </c>
    </row>
    <row r="418" customFormat="false" ht="15" hidden="false" customHeight="false" outlineLevel="0" collapsed="false">
      <c r="A418" s="27" t="str">
        <f aca="false">IF(COUNTA(B418:I418)=0,"",ROW()-4)</f>
        <v/>
      </c>
      <c r="B418" s="28"/>
      <c r="C418" s="29"/>
      <c r="D418" s="30"/>
      <c r="E418" s="29"/>
      <c r="F418" s="30"/>
      <c r="G418" s="31"/>
      <c r="H418" s="32"/>
      <c r="I418" s="32"/>
      <c r="J418" s="33" t="str">
        <f aca="false">IF(OR(H418="",I418=""),"",IF(UPPER(SUBSTITUTE(SUBSTITUTE(SUBSTITUTE(H418," ",""),",",""),";",""))=UPPER(SUBSTITUTE(SUBSTITUTE(SUBSTITUTE(I418," ",""),",",""),";","")),"Correct","Wrong"))</f>
        <v/>
      </c>
      <c r="K418" s="29"/>
      <c r="L418" s="29"/>
      <c r="M418" s="27" t="str">
        <f aca="false">IF(E418="","",IFERROR(INDEX(Lists!$B$5:$B$12,MATCH(E418,Lists!$A$5:$A$12,0)),""))</f>
        <v/>
      </c>
      <c r="N418" s="33" t="str">
        <f aca="false">IF(OR(L418="",M418=""),"",IF(L418&gt;M418,"Slow",IF(AND(J418="Wrong",L418&lt;0.5*M418),"Rushed?","OK")))</f>
        <v/>
      </c>
      <c r="O418" s="30"/>
      <c r="P418" s="30"/>
      <c r="Q418" s="34" t="str">
        <f aca="false">IF(OR(B418="",J418=""),"",IF(OR(J418="Wrong",K418="50-50",K418="Guess"),B418+Lists!$Y$5,""))</f>
        <v/>
      </c>
      <c r="R418" s="29"/>
      <c r="S418" s="34" t="str">
        <f aca="false">IF(Q418="","",B418+Lists!$Y$6)</f>
        <v/>
      </c>
      <c r="T418" s="29"/>
      <c r="U418" s="33" t="str">
        <f aca="true">IF(J418="","",IF(Q418="","—",IF(T418="Correct","Mastered",IF(OR(R418="Wrong",T418="Wrong"),"Keep reviewing",IF(AND(R418="",TODAY()&gt;=Q418),"Retry 1 DUE",IF(AND(R418="Correct",T418="",TODAY()&gt;=S418),"Retry 2 DUE",IF(R418="","Retry 1 scheduled","Retry 2 scheduled")))))))</f>
        <v/>
      </c>
    </row>
    <row r="419" customFormat="false" ht="15" hidden="false" customHeight="false" outlineLevel="0" collapsed="false">
      <c r="A419" s="27" t="str">
        <f aca="false">IF(COUNTA(B419:I419)=0,"",ROW()-4)</f>
        <v/>
      </c>
      <c r="B419" s="28"/>
      <c r="C419" s="29"/>
      <c r="D419" s="30"/>
      <c r="E419" s="29"/>
      <c r="F419" s="30"/>
      <c r="G419" s="31"/>
      <c r="H419" s="32"/>
      <c r="I419" s="32"/>
      <c r="J419" s="33" t="str">
        <f aca="false">IF(OR(H419="",I419=""),"",IF(UPPER(SUBSTITUTE(SUBSTITUTE(SUBSTITUTE(H419," ",""),",",""),";",""))=UPPER(SUBSTITUTE(SUBSTITUTE(SUBSTITUTE(I419," ",""),",",""),";","")),"Correct","Wrong"))</f>
        <v/>
      </c>
      <c r="K419" s="29"/>
      <c r="L419" s="29"/>
      <c r="M419" s="27" t="str">
        <f aca="false">IF(E419="","",IFERROR(INDEX(Lists!$B$5:$B$12,MATCH(E419,Lists!$A$5:$A$12,0)),""))</f>
        <v/>
      </c>
      <c r="N419" s="33" t="str">
        <f aca="false">IF(OR(L419="",M419=""),"",IF(L419&gt;M419,"Slow",IF(AND(J419="Wrong",L419&lt;0.5*M419),"Rushed?","OK")))</f>
        <v/>
      </c>
      <c r="O419" s="30"/>
      <c r="P419" s="30"/>
      <c r="Q419" s="34" t="str">
        <f aca="false">IF(OR(B419="",J419=""),"",IF(OR(J419="Wrong",K419="50-50",K419="Guess"),B419+Lists!$Y$5,""))</f>
        <v/>
      </c>
      <c r="R419" s="29"/>
      <c r="S419" s="34" t="str">
        <f aca="false">IF(Q419="","",B419+Lists!$Y$6)</f>
        <v/>
      </c>
      <c r="T419" s="29"/>
      <c r="U419" s="33" t="str">
        <f aca="true">IF(J419="","",IF(Q419="","—",IF(T419="Correct","Mastered",IF(OR(R419="Wrong",T419="Wrong"),"Keep reviewing",IF(AND(R419="",TODAY()&gt;=Q419),"Retry 1 DUE",IF(AND(R419="Correct",T419="",TODAY()&gt;=S419),"Retry 2 DUE",IF(R419="","Retry 1 scheduled","Retry 2 scheduled")))))))</f>
        <v/>
      </c>
    </row>
    <row r="420" customFormat="false" ht="15" hidden="false" customHeight="false" outlineLevel="0" collapsed="false">
      <c r="A420" s="27" t="str">
        <f aca="false">IF(COUNTA(B420:I420)=0,"",ROW()-4)</f>
        <v/>
      </c>
      <c r="B420" s="28"/>
      <c r="C420" s="29"/>
      <c r="D420" s="30"/>
      <c r="E420" s="29"/>
      <c r="F420" s="30"/>
      <c r="G420" s="31"/>
      <c r="H420" s="32"/>
      <c r="I420" s="32"/>
      <c r="J420" s="33" t="str">
        <f aca="false">IF(OR(H420="",I420=""),"",IF(UPPER(SUBSTITUTE(SUBSTITUTE(SUBSTITUTE(H420," ",""),",",""),";",""))=UPPER(SUBSTITUTE(SUBSTITUTE(SUBSTITUTE(I420," ",""),",",""),";","")),"Correct","Wrong"))</f>
        <v/>
      </c>
      <c r="K420" s="29"/>
      <c r="L420" s="29"/>
      <c r="M420" s="27" t="str">
        <f aca="false">IF(E420="","",IFERROR(INDEX(Lists!$B$5:$B$12,MATCH(E420,Lists!$A$5:$A$12,0)),""))</f>
        <v/>
      </c>
      <c r="N420" s="33" t="str">
        <f aca="false">IF(OR(L420="",M420=""),"",IF(L420&gt;M420,"Slow",IF(AND(J420="Wrong",L420&lt;0.5*M420),"Rushed?","OK")))</f>
        <v/>
      </c>
      <c r="O420" s="30"/>
      <c r="P420" s="30"/>
      <c r="Q420" s="34" t="str">
        <f aca="false">IF(OR(B420="",J420=""),"",IF(OR(J420="Wrong",K420="50-50",K420="Guess"),B420+Lists!$Y$5,""))</f>
        <v/>
      </c>
      <c r="R420" s="29"/>
      <c r="S420" s="34" t="str">
        <f aca="false">IF(Q420="","",B420+Lists!$Y$6)</f>
        <v/>
      </c>
      <c r="T420" s="29"/>
      <c r="U420" s="33" t="str">
        <f aca="true">IF(J420="","",IF(Q420="","—",IF(T420="Correct","Mastered",IF(OR(R420="Wrong",T420="Wrong"),"Keep reviewing",IF(AND(R420="",TODAY()&gt;=Q420),"Retry 1 DUE",IF(AND(R420="Correct",T420="",TODAY()&gt;=S420),"Retry 2 DUE",IF(R420="","Retry 1 scheduled","Retry 2 scheduled")))))))</f>
        <v/>
      </c>
    </row>
    <row r="421" customFormat="false" ht="15" hidden="false" customHeight="false" outlineLevel="0" collapsed="false">
      <c r="A421" s="27" t="str">
        <f aca="false">IF(COUNTA(B421:I421)=0,"",ROW()-4)</f>
        <v/>
      </c>
      <c r="B421" s="28"/>
      <c r="C421" s="29"/>
      <c r="D421" s="30"/>
      <c r="E421" s="29"/>
      <c r="F421" s="30"/>
      <c r="G421" s="31"/>
      <c r="H421" s="32"/>
      <c r="I421" s="32"/>
      <c r="J421" s="33" t="str">
        <f aca="false">IF(OR(H421="",I421=""),"",IF(UPPER(SUBSTITUTE(SUBSTITUTE(SUBSTITUTE(H421," ",""),",",""),";",""))=UPPER(SUBSTITUTE(SUBSTITUTE(SUBSTITUTE(I421," ",""),",",""),";","")),"Correct","Wrong"))</f>
        <v/>
      </c>
      <c r="K421" s="29"/>
      <c r="L421" s="29"/>
      <c r="M421" s="27" t="str">
        <f aca="false">IF(E421="","",IFERROR(INDEX(Lists!$B$5:$B$12,MATCH(E421,Lists!$A$5:$A$12,0)),""))</f>
        <v/>
      </c>
      <c r="N421" s="33" t="str">
        <f aca="false">IF(OR(L421="",M421=""),"",IF(L421&gt;M421,"Slow",IF(AND(J421="Wrong",L421&lt;0.5*M421),"Rushed?","OK")))</f>
        <v/>
      </c>
      <c r="O421" s="30"/>
      <c r="P421" s="30"/>
      <c r="Q421" s="34" t="str">
        <f aca="false">IF(OR(B421="",J421=""),"",IF(OR(J421="Wrong",K421="50-50",K421="Guess"),B421+Lists!$Y$5,""))</f>
        <v/>
      </c>
      <c r="R421" s="29"/>
      <c r="S421" s="34" t="str">
        <f aca="false">IF(Q421="","",B421+Lists!$Y$6)</f>
        <v/>
      </c>
      <c r="T421" s="29"/>
      <c r="U421" s="33" t="str">
        <f aca="true">IF(J421="","",IF(Q421="","—",IF(T421="Correct","Mastered",IF(OR(R421="Wrong",T421="Wrong"),"Keep reviewing",IF(AND(R421="",TODAY()&gt;=Q421),"Retry 1 DUE",IF(AND(R421="Correct",T421="",TODAY()&gt;=S421),"Retry 2 DUE",IF(R421="","Retry 1 scheduled","Retry 2 scheduled")))))))</f>
        <v/>
      </c>
    </row>
    <row r="422" customFormat="false" ht="15" hidden="false" customHeight="false" outlineLevel="0" collapsed="false">
      <c r="A422" s="27" t="str">
        <f aca="false">IF(COUNTA(B422:I422)=0,"",ROW()-4)</f>
        <v/>
      </c>
      <c r="B422" s="28"/>
      <c r="C422" s="29"/>
      <c r="D422" s="30"/>
      <c r="E422" s="29"/>
      <c r="F422" s="30"/>
      <c r="G422" s="31"/>
      <c r="H422" s="32"/>
      <c r="I422" s="32"/>
      <c r="J422" s="33" t="str">
        <f aca="false">IF(OR(H422="",I422=""),"",IF(UPPER(SUBSTITUTE(SUBSTITUTE(SUBSTITUTE(H422," ",""),",",""),";",""))=UPPER(SUBSTITUTE(SUBSTITUTE(SUBSTITUTE(I422," ",""),",",""),";","")),"Correct","Wrong"))</f>
        <v/>
      </c>
      <c r="K422" s="29"/>
      <c r="L422" s="29"/>
      <c r="M422" s="27" t="str">
        <f aca="false">IF(E422="","",IFERROR(INDEX(Lists!$B$5:$B$12,MATCH(E422,Lists!$A$5:$A$12,0)),""))</f>
        <v/>
      </c>
      <c r="N422" s="33" t="str">
        <f aca="false">IF(OR(L422="",M422=""),"",IF(L422&gt;M422,"Slow",IF(AND(J422="Wrong",L422&lt;0.5*M422),"Rushed?","OK")))</f>
        <v/>
      </c>
      <c r="O422" s="30"/>
      <c r="P422" s="30"/>
      <c r="Q422" s="34" t="str">
        <f aca="false">IF(OR(B422="",J422=""),"",IF(OR(J422="Wrong",K422="50-50",K422="Guess"),B422+Lists!$Y$5,""))</f>
        <v/>
      </c>
      <c r="R422" s="29"/>
      <c r="S422" s="34" t="str">
        <f aca="false">IF(Q422="","",B422+Lists!$Y$6)</f>
        <v/>
      </c>
      <c r="T422" s="29"/>
      <c r="U422" s="33" t="str">
        <f aca="true">IF(J422="","",IF(Q422="","—",IF(T422="Correct","Mastered",IF(OR(R422="Wrong",T422="Wrong"),"Keep reviewing",IF(AND(R422="",TODAY()&gt;=Q422),"Retry 1 DUE",IF(AND(R422="Correct",T422="",TODAY()&gt;=S422),"Retry 2 DUE",IF(R422="","Retry 1 scheduled","Retry 2 scheduled")))))))</f>
        <v/>
      </c>
    </row>
    <row r="423" customFormat="false" ht="15" hidden="false" customHeight="false" outlineLevel="0" collapsed="false">
      <c r="A423" s="27" t="str">
        <f aca="false">IF(COUNTA(B423:I423)=0,"",ROW()-4)</f>
        <v/>
      </c>
      <c r="B423" s="28"/>
      <c r="C423" s="29"/>
      <c r="D423" s="30"/>
      <c r="E423" s="29"/>
      <c r="F423" s="30"/>
      <c r="G423" s="31"/>
      <c r="H423" s="32"/>
      <c r="I423" s="32"/>
      <c r="J423" s="33" t="str">
        <f aca="false">IF(OR(H423="",I423=""),"",IF(UPPER(SUBSTITUTE(SUBSTITUTE(SUBSTITUTE(H423," ",""),",",""),";",""))=UPPER(SUBSTITUTE(SUBSTITUTE(SUBSTITUTE(I423," ",""),",",""),";","")),"Correct","Wrong"))</f>
        <v/>
      </c>
      <c r="K423" s="29"/>
      <c r="L423" s="29"/>
      <c r="M423" s="27" t="str">
        <f aca="false">IF(E423="","",IFERROR(INDEX(Lists!$B$5:$B$12,MATCH(E423,Lists!$A$5:$A$12,0)),""))</f>
        <v/>
      </c>
      <c r="N423" s="33" t="str">
        <f aca="false">IF(OR(L423="",M423=""),"",IF(L423&gt;M423,"Slow",IF(AND(J423="Wrong",L423&lt;0.5*M423),"Rushed?","OK")))</f>
        <v/>
      </c>
      <c r="O423" s="30"/>
      <c r="P423" s="30"/>
      <c r="Q423" s="34" t="str">
        <f aca="false">IF(OR(B423="",J423=""),"",IF(OR(J423="Wrong",K423="50-50",K423="Guess"),B423+Lists!$Y$5,""))</f>
        <v/>
      </c>
      <c r="R423" s="29"/>
      <c r="S423" s="34" t="str">
        <f aca="false">IF(Q423="","",B423+Lists!$Y$6)</f>
        <v/>
      </c>
      <c r="T423" s="29"/>
      <c r="U423" s="33" t="str">
        <f aca="true">IF(J423="","",IF(Q423="","—",IF(T423="Correct","Mastered",IF(OR(R423="Wrong",T423="Wrong"),"Keep reviewing",IF(AND(R423="",TODAY()&gt;=Q423),"Retry 1 DUE",IF(AND(R423="Correct",T423="",TODAY()&gt;=S423),"Retry 2 DUE",IF(R423="","Retry 1 scheduled","Retry 2 scheduled")))))))</f>
        <v/>
      </c>
    </row>
    <row r="424" customFormat="false" ht="15" hidden="false" customHeight="false" outlineLevel="0" collapsed="false">
      <c r="A424" s="27" t="str">
        <f aca="false">IF(COUNTA(B424:I424)=0,"",ROW()-4)</f>
        <v/>
      </c>
      <c r="B424" s="28"/>
      <c r="C424" s="29"/>
      <c r="D424" s="30"/>
      <c r="E424" s="29"/>
      <c r="F424" s="30"/>
      <c r="G424" s="31"/>
      <c r="H424" s="32"/>
      <c r="I424" s="32"/>
      <c r="J424" s="33" t="str">
        <f aca="false">IF(OR(H424="",I424=""),"",IF(UPPER(SUBSTITUTE(SUBSTITUTE(SUBSTITUTE(H424," ",""),",",""),";",""))=UPPER(SUBSTITUTE(SUBSTITUTE(SUBSTITUTE(I424," ",""),",",""),";","")),"Correct","Wrong"))</f>
        <v/>
      </c>
      <c r="K424" s="29"/>
      <c r="L424" s="29"/>
      <c r="M424" s="27" t="str">
        <f aca="false">IF(E424="","",IFERROR(INDEX(Lists!$B$5:$B$12,MATCH(E424,Lists!$A$5:$A$12,0)),""))</f>
        <v/>
      </c>
      <c r="N424" s="33" t="str">
        <f aca="false">IF(OR(L424="",M424=""),"",IF(L424&gt;M424,"Slow",IF(AND(J424="Wrong",L424&lt;0.5*M424),"Rushed?","OK")))</f>
        <v/>
      </c>
      <c r="O424" s="30"/>
      <c r="P424" s="30"/>
      <c r="Q424" s="34" t="str">
        <f aca="false">IF(OR(B424="",J424=""),"",IF(OR(J424="Wrong",K424="50-50",K424="Guess"),B424+Lists!$Y$5,""))</f>
        <v/>
      </c>
      <c r="R424" s="29"/>
      <c r="S424" s="34" t="str">
        <f aca="false">IF(Q424="","",B424+Lists!$Y$6)</f>
        <v/>
      </c>
      <c r="T424" s="29"/>
      <c r="U424" s="33" t="str">
        <f aca="true">IF(J424="","",IF(Q424="","—",IF(T424="Correct","Mastered",IF(OR(R424="Wrong",T424="Wrong"),"Keep reviewing",IF(AND(R424="",TODAY()&gt;=Q424),"Retry 1 DUE",IF(AND(R424="Correct",T424="",TODAY()&gt;=S424),"Retry 2 DUE",IF(R424="","Retry 1 scheduled","Retry 2 scheduled")))))))</f>
        <v/>
      </c>
    </row>
    <row r="425" customFormat="false" ht="15" hidden="false" customHeight="false" outlineLevel="0" collapsed="false">
      <c r="A425" s="27" t="str">
        <f aca="false">IF(COUNTA(B425:I425)=0,"",ROW()-4)</f>
        <v/>
      </c>
      <c r="B425" s="28"/>
      <c r="C425" s="29"/>
      <c r="D425" s="30"/>
      <c r="E425" s="29"/>
      <c r="F425" s="30"/>
      <c r="G425" s="31"/>
      <c r="H425" s="32"/>
      <c r="I425" s="32"/>
      <c r="J425" s="33" t="str">
        <f aca="false">IF(OR(H425="",I425=""),"",IF(UPPER(SUBSTITUTE(SUBSTITUTE(SUBSTITUTE(H425," ",""),",",""),";",""))=UPPER(SUBSTITUTE(SUBSTITUTE(SUBSTITUTE(I425," ",""),",",""),";","")),"Correct","Wrong"))</f>
        <v/>
      </c>
      <c r="K425" s="29"/>
      <c r="L425" s="29"/>
      <c r="M425" s="27" t="str">
        <f aca="false">IF(E425="","",IFERROR(INDEX(Lists!$B$5:$B$12,MATCH(E425,Lists!$A$5:$A$12,0)),""))</f>
        <v/>
      </c>
      <c r="N425" s="33" t="str">
        <f aca="false">IF(OR(L425="",M425=""),"",IF(L425&gt;M425,"Slow",IF(AND(J425="Wrong",L425&lt;0.5*M425),"Rushed?","OK")))</f>
        <v/>
      </c>
      <c r="O425" s="30"/>
      <c r="P425" s="30"/>
      <c r="Q425" s="34" t="str">
        <f aca="false">IF(OR(B425="",J425=""),"",IF(OR(J425="Wrong",K425="50-50",K425="Guess"),B425+Lists!$Y$5,""))</f>
        <v/>
      </c>
      <c r="R425" s="29"/>
      <c r="S425" s="34" t="str">
        <f aca="false">IF(Q425="","",B425+Lists!$Y$6)</f>
        <v/>
      </c>
      <c r="T425" s="29"/>
      <c r="U425" s="33" t="str">
        <f aca="true">IF(J425="","",IF(Q425="","—",IF(T425="Correct","Mastered",IF(OR(R425="Wrong",T425="Wrong"),"Keep reviewing",IF(AND(R425="",TODAY()&gt;=Q425),"Retry 1 DUE",IF(AND(R425="Correct",T425="",TODAY()&gt;=S425),"Retry 2 DUE",IF(R425="","Retry 1 scheduled","Retry 2 scheduled")))))))</f>
        <v/>
      </c>
    </row>
    <row r="426" customFormat="false" ht="15" hidden="false" customHeight="false" outlineLevel="0" collapsed="false">
      <c r="A426" s="27" t="str">
        <f aca="false">IF(COUNTA(B426:I426)=0,"",ROW()-4)</f>
        <v/>
      </c>
      <c r="B426" s="28"/>
      <c r="C426" s="29"/>
      <c r="D426" s="30"/>
      <c r="E426" s="29"/>
      <c r="F426" s="30"/>
      <c r="G426" s="31"/>
      <c r="H426" s="32"/>
      <c r="I426" s="32"/>
      <c r="J426" s="33" t="str">
        <f aca="false">IF(OR(H426="",I426=""),"",IF(UPPER(SUBSTITUTE(SUBSTITUTE(SUBSTITUTE(H426," ",""),",",""),";",""))=UPPER(SUBSTITUTE(SUBSTITUTE(SUBSTITUTE(I426," ",""),",",""),";","")),"Correct","Wrong"))</f>
        <v/>
      </c>
      <c r="K426" s="29"/>
      <c r="L426" s="29"/>
      <c r="M426" s="27" t="str">
        <f aca="false">IF(E426="","",IFERROR(INDEX(Lists!$B$5:$B$12,MATCH(E426,Lists!$A$5:$A$12,0)),""))</f>
        <v/>
      </c>
      <c r="N426" s="33" t="str">
        <f aca="false">IF(OR(L426="",M426=""),"",IF(L426&gt;M426,"Slow",IF(AND(J426="Wrong",L426&lt;0.5*M426),"Rushed?","OK")))</f>
        <v/>
      </c>
      <c r="O426" s="30"/>
      <c r="P426" s="30"/>
      <c r="Q426" s="34" t="str">
        <f aca="false">IF(OR(B426="",J426=""),"",IF(OR(J426="Wrong",K426="50-50",K426="Guess"),B426+Lists!$Y$5,""))</f>
        <v/>
      </c>
      <c r="R426" s="29"/>
      <c r="S426" s="34" t="str">
        <f aca="false">IF(Q426="","",B426+Lists!$Y$6)</f>
        <v/>
      </c>
      <c r="T426" s="29"/>
      <c r="U426" s="33" t="str">
        <f aca="true">IF(J426="","",IF(Q426="","—",IF(T426="Correct","Mastered",IF(OR(R426="Wrong",T426="Wrong"),"Keep reviewing",IF(AND(R426="",TODAY()&gt;=Q426),"Retry 1 DUE",IF(AND(R426="Correct",T426="",TODAY()&gt;=S426),"Retry 2 DUE",IF(R426="","Retry 1 scheduled","Retry 2 scheduled")))))))</f>
        <v/>
      </c>
    </row>
    <row r="427" customFormat="false" ht="15" hidden="false" customHeight="false" outlineLevel="0" collapsed="false">
      <c r="A427" s="27" t="str">
        <f aca="false">IF(COUNTA(B427:I427)=0,"",ROW()-4)</f>
        <v/>
      </c>
      <c r="B427" s="28"/>
      <c r="C427" s="29"/>
      <c r="D427" s="30"/>
      <c r="E427" s="29"/>
      <c r="F427" s="30"/>
      <c r="G427" s="31"/>
      <c r="H427" s="32"/>
      <c r="I427" s="32"/>
      <c r="J427" s="33" t="str">
        <f aca="false">IF(OR(H427="",I427=""),"",IF(UPPER(SUBSTITUTE(SUBSTITUTE(SUBSTITUTE(H427," ",""),",",""),";",""))=UPPER(SUBSTITUTE(SUBSTITUTE(SUBSTITUTE(I427," ",""),",",""),";","")),"Correct","Wrong"))</f>
        <v/>
      </c>
      <c r="K427" s="29"/>
      <c r="L427" s="29"/>
      <c r="M427" s="27" t="str">
        <f aca="false">IF(E427="","",IFERROR(INDEX(Lists!$B$5:$B$12,MATCH(E427,Lists!$A$5:$A$12,0)),""))</f>
        <v/>
      </c>
      <c r="N427" s="33" t="str">
        <f aca="false">IF(OR(L427="",M427=""),"",IF(L427&gt;M427,"Slow",IF(AND(J427="Wrong",L427&lt;0.5*M427),"Rushed?","OK")))</f>
        <v/>
      </c>
      <c r="O427" s="30"/>
      <c r="P427" s="30"/>
      <c r="Q427" s="34" t="str">
        <f aca="false">IF(OR(B427="",J427=""),"",IF(OR(J427="Wrong",K427="50-50",K427="Guess"),B427+Lists!$Y$5,""))</f>
        <v/>
      </c>
      <c r="R427" s="29"/>
      <c r="S427" s="34" t="str">
        <f aca="false">IF(Q427="","",B427+Lists!$Y$6)</f>
        <v/>
      </c>
      <c r="T427" s="29"/>
      <c r="U427" s="33" t="str">
        <f aca="true">IF(J427="","",IF(Q427="","—",IF(T427="Correct","Mastered",IF(OR(R427="Wrong",T427="Wrong"),"Keep reviewing",IF(AND(R427="",TODAY()&gt;=Q427),"Retry 1 DUE",IF(AND(R427="Correct",T427="",TODAY()&gt;=S427),"Retry 2 DUE",IF(R427="","Retry 1 scheduled","Retry 2 scheduled")))))))</f>
        <v/>
      </c>
    </row>
    <row r="428" customFormat="false" ht="15" hidden="false" customHeight="false" outlineLevel="0" collapsed="false">
      <c r="A428" s="27" t="str">
        <f aca="false">IF(COUNTA(B428:I428)=0,"",ROW()-4)</f>
        <v/>
      </c>
      <c r="B428" s="28"/>
      <c r="C428" s="29"/>
      <c r="D428" s="30"/>
      <c r="E428" s="29"/>
      <c r="F428" s="30"/>
      <c r="G428" s="31"/>
      <c r="H428" s="32"/>
      <c r="I428" s="32"/>
      <c r="J428" s="33" t="str">
        <f aca="false">IF(OR(H428="",I428=""),"",IF(UPPER(SUBSTITUTE(SUBSTITUTE(SUBSTITUTE(H428," ",""),",",""),";",""))=UPPER(SUBSTITUTE(SUBSTITUTE(SUBSTITUTE(I428," ",""),",",""),";","")),"Correct","Wrong"))</f>
        <v/>
      </c>
      <c r="K428" s="29"/>
      <c r="L428" s="29"/>
      <c r="M428" s="27" t="str">
        <f aca="false">IF(E428="","",IFERROR(INDEX(Lists!$B$5:$B$12,MATCH(E428,Lists!$A$5:$A$12,0)),""))</f>
        <v/>
      </c>
      <c r="N428" s="33" t="str">
        <f aca="false">IF(OR(L428="",M428=""),"",IF(L428&gt;M428,"Slow",IF(AND(J428="Wrong",L428&lt;0.5*M428),"Rushed?","OK")))</f>
        <v/>
      </c>
      <c r="O428" s="30"/>
      <c r="P428" s="30"/>
      <c r="Q428" s="34" t="str">
        <f aca="false">IF(OR(B428="",J428=""),"",IF(OR(J428="Wrong",K428="50-50",K428="Guess"),B428+Lists!$Y$5,""))</f>
        <v/>
      </c>
      <c r="R428" s="29"/>
      <c r="S428" s="34" t="str">
        <f aca="false">IF(Q428="","",B428+Lists!$Y$6)</f>
        <v/>
      </c>
      <c r="T428" s="29"/>
      <c r="U428" s="33" t="str">
        <f aca="true">IF(J428="","",IF(Q428="","—",IF(T428="Correct","Mastered",IF(OR(R428="Wrong",T428="Wrong"),"Keep reviewing",IF(AND(R428="",TODAY()&gt;=Q428),"Retry 1 DUE",IF(AND(R428="Correct",T428="",TODAY()&gt;=S428),"Retry 2 DUE",IF(R428="","Retry 1 scheduled","Retry 2 scheduled")))))))</f>
        <v/>
      </c>
    </row>
    <row r="429" customFormat="false" ht="15" hidden="false" customHeight="false" outlineLevel="0" collapsed="false">
      <c r="A429" s="27" t="str">
        <f aca="false">IF(COUNTA(B429:I429)=0,"",ROW()-4)</f>
        <v/>
      </c>
      <c r="B429" s="28"/>
      <c r="C429" s="29"/>
      <c r="D429" s="30"/>
      <c r="E429" s="29"/>
      <c r="F429" s="30"/>
      <c r="G429" s="31"/>
      <c r="H429" s="32"/>
      <c r="I429" s="32"/>
      <c r="J429" s="33" t="str">
        <f aca="false">IF(OR(H429="",I429=""),"",IF(UPPER(SUBSTITUTE(SUBSTITUTE(SUBSTITUTE(H429," ",""),",",""),";",""))=UPPER(SUBSTITUTE(SUBSTITUTE(SUBSTITUTE(I429," ",""),",",""),";","")),"Correct","Wrong"))</f>
        <v/>
      </c>
      <c r="K429" s="29"/>
      <c r="L429" s="29"/>
      <c r="M429" s="27" t="str">
        <f aca="false">IF(E429="","",IFERROR(INDEX(Lists!$B$5:$B$12,MATCH(E429,Lists!$A$5:$A$12,0)),""))</f>
        <v/>
      </c>
      <c r="N429" s="33" t="str">
        <f aca="false">IF(OR(L429="",M429=""),"",IF(L429&gt;M429,"Slow",IF(AND(J429="Wrong",L429&lt;0.5*M429),"Rushed?","OK")))</f>
        <v/>
      </c>
      <c r="O429" s="30"/>
      <c r="P429" s="30"/>
      <c r="Q429" s="34" t="str">
        <f aca="false">IF(OR(B429="",J429=""),"",IF(OR(J429="Wrong",K429="50-50",K429="Guess"),B429+Lists!$Y$5,""))</f>
        <v/>
      </c>
      <c r="R429" s="29"/>
      <c r="S429" s="34" t="str">
        <f aca="false">IF(Q429="","",B429+Lists!$Y$6)</f>
        <v/>
      </c>
      <c r="T429" s="29"/>
      <c r="U429" s="33" t="str">
        <f aca="true">IF(J429="","",IF(Q429="","—",IF(T429="Correct","Mastered",IF(OR(R429="Wrong",T429="Wrong"),"Keep reviewing",IF(AND(R429="",TODAY()&gt;=Q429),"Retry 1 DUE",IF(AND(R429="Correct",T429="",TODAY()&gt;=S429),"Retry 2 DUE",IF(R429="","Retry 1 scheduled","Retry 2 scheduled")))))))</f>
        <v/>
      </c>
    </row>
    <row r="430" customFormat="false" ht="15" hidden="false" customHeight="false" outlineLevel="0" collapsed="false">
      <c r="A430" s="27" t="str">
        <f aca="false">IF(COUNTA(B430:I430)=0,"",ROW()-4)</f>
        <v/>
      </c>
      <c r="B430" s="28"/>
      <c r="C430" s="29"/>
      <c r="D430" s="30"/>
      <c r="E430" s="29"/>
      <c r="F430" s="30"/>
      <c r="G430" s="31"/>
      <c r="H430" s="32"/>
      <c r="I430" s="32"/>
      <c r="J430" s="33" t="str">
        <f aca="false">IF(OR(H430="",I430=""),"",IF(UPPER(SUBSTITUTE(SUBSTITUTE(SUBSTITUTE(H430," ",""),",",""),";",""))=UPPER(SUBSTITUTE(SUBSTITUTE(SUBSTITUTE(I430," ",""),",",""),";","")),"Correct","Wrong"))</f>
        <v/>
      </c>
      <c r="K430" s="29"/>
      <c r="L430" s="29"/>
      <c r="M430" s="27" t="str">
        <f aca="false">IF(E430="","",IFERROR(INDEX(Lists!$B$5:$B$12,MATCH(E430,Lists!$A$5:$A$12,0)),""))</f>
        <v/>
      </c>
      <c r="N430" s="33" t="str">
        <f aca="false">IF(OR(L430="",M430=""),"",IF(L430&gt;M430,"Slow",IF(AND(J430="Wrong",L430&lt;0.5*M430),"Rushed?","OK")))</f>
        <v/>
      </c>
      <c r="O430" s="30"/>
      <c r="P430" s="30"/>
      <c r="Q430" s="34" t="str">
        <f aca="false">IF(OR(B430="",J430=""),"",IF(OR(J430="Wrong",K430="50-50",K430="Guess"),B430+Lists!$Y$5,""))</f>
        <v/>
      </c>
      <c r="R430" s="29"/>
      <c r="S430" s="34" t="str">
        <f aca="false">IF(Q430="","",B430+Lists!$Y$6)</f>
        <v/>
      </c>
      <c r="T430" s="29"/>
      <c r="U430" s="33" t="str">
        <f aca="true">IF(J430="","",IF(Q430="","—",IF(T430="Correct","Mastered",IF(OR(R430="Wrong",T430="Wrong"),"Keep reviewing",IF(AND(R430="",TODAY()&gt;=Q430),"Retry 1 DUE",IF(AND(R430="Correct",T430="",TODAY()&gt;=S430),"Retry 2 DUE",IF(R430="","Retry 1 scheduled","Retry 2 scheduled")))))))</f>
        <v/>
      </c>
    </row>
    <row r="431" customFormat="false" ht="15" hidden="false" customHeight="false" outlineLevel="0" collapsed="false">
      <c r="A431" s="27" t="str">
        <f aca="false">IF(COUNTA(B431:I431)=0,"",ROW()-4)</f>
        <v/>
      </c>
      <c r="B431" s="28"/>
      <c r="C431" s="29"/>
      <c r="D431" s="30"/>
      <c r="E431" s="29"/>
      <c r="F431" s="30"/>
      <c r="G431" s="31"/>
      <c r="H431" s="32"/>
      <c r="I431" s="32"/>
      <c r="J431" s="33" t="str">
        <f aca="false">IF(OR(H431="",I431=""),"",IF(UPPER(SUBSTITUTE(SUBSTITUTE(SUBSTITUTE(H431," ",""),",",""),";",""))=UPPER(SUBSTITUTE(SUBSTITUTE(SUBSTITUTE(I431," ",""),",",""),";","")),"Correct","Wrong"))</f>
        <v/>
      </c>
      <c r="K431" s="29"/>
      <c r="L431" s="29"/>
      <c r="M431" s="27" t="str">
        <f aca="false">IF(E431="","",IFERROR(INDEX(Lists!$B$5:$B$12,MATCH(E431,Lists!$A$5:$A$12,0)),""))</f>
        <v/>
      </c>
      <c r="N431" s="33" t="str">
        <f aca="false">IF(OR(L431="",M431=""),"",IF(L431&gt;M431,"Slow",IF(AND(J431="Wrong",L431&lt;0.5*M431),"Rushed?","OK")))</f>
        <v/>
      </c>
      <c r="O431" s="30"/>
      <c r="P431" s="30"/>
      <c r="Q431" s="34" t="str">
        <f aca="false">IF(OR(B431="",J431=""),"",IF(OR(J431="Wrong",K431="50-50",K431="Guess"),B431+Lists!$Y$5,""))</f>
        <v/>
      </c>
      <c r="R431" s="29"/>
      <c r="S431" s="34" t="str">
        <f aca="false">IF(Q431="","",B431+Lists!$Y$6)</f>
        <v/>
      </c>
      <c r="T431" s="29"/>
      <c r="U431" s="33" t="str">
        <f aca="true">IF(J431="","",IF(Q431="","—",IF(T431="Correct","Mastered",IF(OR(R431="Wrong",T431="Wrong"),"Keep reviewing",IF(AND(R431="",TODAY()&gt;=Q431),"Retry 1 DUE",IF(AND(R431="Correct",T431="",TODAY()&gt;=S431),"Retry 2 DUE",IF(R431="","Retry 1 scheduled","Retry 2 scheduled")))))))</f>
        <v/>
      </c>
    </row>
    <row r="432" customFormat="false" ht="15" hidden="false" customHeight="false" outlineLevel="0" collapsed="false">
      <c r="A432" s="27" t="str">
        <f aca="false">IF(COUNTA(B432:I432)=0,"",ROW()-4)</f>
        <v/>
      </c>
      <c r="B432" s="28"/>
      <c r="C432" s="29"/>
      <c r="D432" s="30"/>
      <c r="E432" s="29"/>
      <c r="F432" s="30"/>
      <c r="G432" s="31"/>
      <c r="H432" s="32"/>
      <c r="I432" s="32"/>
      <c r="J432" s="33" t="str">
        <f aca="false">IF(OR(H432="",I432=""),"",IF(UPPER(SUBSTITUTE(SUBSTITUTE(SUBSTITUTE(H432," ",""),",",""),";",""))=UPPER(SUBSTITUTE(SUBSTITUTE(SUBSTITUTE(I432," ",""),",",""),";","")),"Correct","Wrong"))</f>
        <v/>
      </c>
      <c r="K432" s="29"/>
      <c r="L432" s="29"/>
      <c r="M432" s="27" t="str">
        <f aca="false">IF(E432="","",IFERROR(INDEX(Lists!$B$5:$B$12,MATCH(E432,Lists!$A$5:$A$12,0)),""))</f>
        <v/>
      </c>
      <c r="N432" s="33" t="str">
        <f aca="false">IF(OR(L432="",M432=""),"",IF(L432&gt;M432,"Slow",IF(AND(J432="Wrong",L432&lt;0.5*M432),"Rushed?","OK")))</f>
        <v/>
      </c>
      <c r="O432" s="30"/>
      <c r="P432" s="30"/>
      <c r="Q432" s="34" t="str">
        <f aca="false">IF(OR(B432="",J432=""),"",IF(OR(J432="Wrong",K432="50-50",K432="Guess"),B432+Lists!$Y$5,""))</f>
        <v/>
      </c>
      <c r="R432" s="29"/>
      <c r="S432" s="34" t="str">
        <f aca="false">IF(Q432="","",B432+Lists!$Y$6)</f>
        <v/>
      </c>
      <c r="T432" s="29"/>
      <c r="U432" s="33" t="str">
        <f aca="true">IF(J432="","",IF(Q432="","—",IF(T432="Correct","Mastered",IF(OR(R432="Wrong",T432="Wrong"),"Keep reviewing",IF(AND(R432="",TODAY()&gt;=Q432),"Retry 1 DUE",IF(AND(R432="Correct",T432="",TODAY()&gt;=S432),"Retry 2 DUE",IF(R432="","Retry 1 scheduled","Retry 2 scheduled")))))))</f>
        <v/>
      </c>
    </row>
    <row r="433" customFormat="false" ht="15" hidden="false" customHeight="false" outlineLevel="0" collapsed="false">
      <c r="A433" s="27" t="str">
        <f aca="false">IF(COUNTA(B433:I433)=0,"",ROW()-4)</f>
        <v/>
      </c>
      <c r="B433" s="28"/>
      <c r="C433" s="29"/>
      <c r="D433" s="30"/>
      <c r="E433" s="29"/>
      <c r="F433" s="30"/>
      <c r="G433" s="31"/>
      <c r="H433" s="32"/>
      <c r="I433" s="32"/>
      <c r="J433" s="33" t="str">
        <f aca="false">IF(OR(H433="",I433=""),"",IF(UPPER(SUBSTITUTE(SUBSTITUTE(SUBSTITUTE(H433," ",""),",",""),";",""))=UPPER(SUBSTITUTE(SUBSTITUTE(SUBSTITUTE(I433," ",""),",",""),";","")),"Correct","Wrong"))</f>
        <v/>
      </c>
      <c r="K433" s="29"/>
      <c r="L433" s="29"/>
      <c r="M433" s="27" t="str">
        <f aca="false">IF(E433="","",IFERROR(INDEX(Lists!$B$5:$B$12,MATCH(E433,Lists!$A$5:$A$12,0)),""))</f>
        <v/>
      </c>
      <c r="N433" s="33" t="str">
        <f aca="false">IF(OR(L433="",M433=""),"",IF(L433&gt;M433,"Slow",IF(AND(J433="Wrong",L433&lt;0.5*M433),"Rushed?","OK")))</f>
        <v/>
      </c>
      <c r="O433" s="30"/>
      <c r="P433" s="30"/>
      <c r="Q433" s="34" t="str">
        <f aca="false">IF(OR(B433="",J433=""),"",IF(OR(J433="Wrong",K433="50-50",K433="Guess"),B433+Lists!$Y$5,""))</f>
        <v/>
      </c>
      <c r="R433" s="29"/>
      <c r="S433" s="34" t="str">
        <f aca="false">IF(Q433="","",B433+Lists!$Y$6)</f>
        <v/>
      </c>
      <c r="T433" s="29"/>
      <c r="U433" s="33" t="str">
        <f aca="true">IF(J433="","",IF(Q433="","—",IF(T433="Correct","Mastered",IF(OR(R433="Wrong",T433="Wrong"),"Keep reviewing",IF(AND(R433="",TODAY()&gt;=Q433),"Retry 1 DUE",IF(AND(R433="Correct",T433="",TODAY()&gt;=S433),"Retry 2 DUE",IF(R433="","Retry 1 scheduled","Retry 2 scheduled")))))))</f>
        <v/>
      </c>
    </row>
    <row r="434" customFormat="false" ht="15" hidden="false" customHeight="false" outlineLevel="0" collapsed="false">
      <c r="A434" s="27" t="str">
        <f aca="false">IF(COUNTA(B434:I434)=0,"",ROW()-4)</f>
        <v/>
      </c>
      <c r="B434" s="28"/>
      <c r="C434" s="29"/>
      <c r="D434" s="30"/>
      <c r="E434" s="29"/>
      <c r="F434" s="30"/>
      <c r="G434" s="31"/>
      <c r="H434" s="32"/>
      <c r="I434" s="32"/>
      <c r="J434" s="33" t="str">
        <f aca="false">IF(OR(H434="",I434=""),"",IF(UPPER(SUBSTITUTE(SUBSTITUTE(SUBSTITUTE(H434," ",""),",",""),";",""))=UPPER(SUBSTITUTE(SUBSTITUTE(SUBSTITUTE(I434," ",""),",",""),";","")),"Correct","Wrong"))</f>
        <v/>
      </c>
      <c r="K434" s="29"/>
      <c r="L434" s="29"/>
      <c r="M434" s="27" t="str">
        <f aca="false">IF(E434="","",IFERROR(INDEX(Lists!$B$5:$B$12,MATCH(E434,Lists!$A$5:$A$12,0)),""))</f>
        <v/>
      </c>
      <c r="N434" s="33" t="str">
        <f aca="false">IF(OR(L434="",M434=""),"",IF(L434&gt;M434,"Slow",IF(AND(J434="Wrong",L434&lt;0.5*M434),"Rushed?","OK")))</f>
        <v/>
      </c>
      <c r="O434" s="30"/>
      <c r="P434" s="30"/>
      <c r="Q434" s="34" t="str">
        <f aca="false">IF(OR(B434="",J434=""),"",IF(OR(J434="Wrong",K434="50-50",K434="Guess"),B434+Lists!$Y$5,""))</f>
        <v/>
      </c>
      <c r="R434" s="29"/>
      <c r="S434" s="34" t="str">
        <f aca="false">IF(Q434="","",B434+Lists!$Y$6)</f>
        <v/>
      </c>
      <c r="T434" s="29"/>
      <c r="U434" s="33" t="str">
        <f aca="true">IF(J434="","",IF(Q434="","—",IF(T434="Correct","Mastered",IF(OR(R434="Wrong",T434="Wrong"),"Keep reviewing",IF(AND(R434="",TODAY()&gt;=Q434),"Retry 1 DUE",IF(AND(R434="Correct",T434="",TODAY()&gt;=S434),"Retry 2 DUE",IF(R434="","Retry 1 scheduled","Retry 2 scheduled")))))))</f>
        <v/>
      </c>
    </row>
    <row r="435" customFormat="false" ht="15" hidden="false" customHeight="false" outlineLevel="0" collapsed="false">
      <c r="A435" s="27" t="str">
        <f aca="false">IF(COUNTA(B435:I435)=0,"",ROW()-4)</f>
        <v/>
      </c>
      <c r="B435" s="28"/>
      <c r="C435" s="29"/>
      <c r="D435" s="30"/>
      <c r="E435" s="29"/>
      <c r="F435" s="30"/>
      <c r="G435" s="31"/>
      <c r="H435" s="32"/>
      <c r="I435" s="32"/>
      <c r="J435" s="33" t="str">
        <f aca="false">IF(OR(H435="",I435=""),"",IF(UPPER(SUBSTITUTE(SUBSTITUTE(SUBSTITUTE(H435," ",""),",",""),";",""))=UPPER(SUBSTITUTE(SUBSTITUTE(SUBSTITUTE(I435," ",""),",",""),";","")),"Correct","Wrong"))</f>
        <v/>
      </c>
      <c r="K435" s="29"/>
      <c r="L435" s="29"/>
      <c r="M435" s="27" t="str">
        <f aca="false">IF(E435="","",IFERROR(INDEX(Lists!$B$5:$B$12,MATCH(E435,Lists!$A$5:$A$12,0)),""))</f>
        <v/>
      </c>
      <c r="N435" s="33" t="str">
        <f aca="false">IF(OR(L435="",M435=""),"",IF(L435&gt;M435,"Slow",IF(AND(J435="Wrong",L435&lt;0.5*M435),"Rushed?","OK")))</f>
        <v/>
      </c>
      <c r="O435" s="30"/>
      <c r="P435" s="30"/>
      <c r="Q435" s="34" t="str">
        <f aca="false">IF(OR(B435="",J435=""),"",IF(OR(J435="Wrong",K435="50-50",K435="Guess"),B435+Lists!$Y$5,""))</f>
        <v/>
      </c>
      <c r="R435" s="29"/>
      <c r="S435" s="34" t="str">
        <f aca="false">IF(Q435="","",B435+Lists!$Y$6)</f>
        <v/>
      </c>
      <c r="T435" s="29"/>
      <c r="U435" s="33" t="str">
        <f aca="true">IF(J435="","",IF(Q435="","—",IF(T435="Correct","Mastered",IF(OR(R435="Wrong",T435="Wrong"),"Keep reviewing",IF(AND(R435="",TODAY()&gt;=Q435),"Retry 1 DUE",IF(AND(R435="Correct",T435="",TODAY()&gt;=S435),"Retry 2 DUE",IF(R435="","Retry 1 scheduled","Retry 2 scheduled")))))))</f>
        <v/>
      </c>
    </row>
    <row r="436" customFormat="false" ht="15" hidden="false" customHeight="false" outlineLevel="0" collapsed="false">
      <c r="A436" s="27" t="str">
        <f aca="false">IF(COUNTA(B436:I436)=0,"",ROW()-4)</f>
        <v/>
      </c>
      <c r="B436" s="28"/>
      <c r="C436" s="29"/>
      <c r="D436" s="30"/>
      <c r="E436" s="29"/>
      <c r="F436" s="30"/>
      <c r="G436" s="31"/>
      <c r="H436" s="32"/>
      <c r="I436" s="32"/>
      <c r="J436" s="33" t="str">
        <f aca="false">IF(OR(H436="",I436=""),"",IF(UPPER(SUBSTITUTE(SUBSTITUTE(SUBSTITUTE(H436," ",""),",",""),";",""))=UPPER(SUBSTITUTE(SUBSTITUTE(SUBSTITUTE(I436," ",""),",",""),";","")),"Correct","Wrong"))</f>
        <v/>
      </c>
      <c r="K436" s="29"/>
      <c r="L436" s="29"/>
      <c r="M436" s="27" t="str">
        <f aca="false">IF(E436="","",IFERROR(INDEX(Lists!$B$5:$B$12,MATCH(E436,Lists!$A$5:$A$12,0)),""))</f>
        <v/>
      </c>
      <c r="N436" s="33" t="str">
        <f aca="false">IF(OR(L436="",M436=""),"",IF(L436&gt;M436,"Slow",IF(AND(J436="Wrong",L436&lt;0.5*M436),"Rushed?","OK")))</f>
        <v/>
      </c>
      <c r="O436" s="30"/>
      <c r="P436" s="30"/>
      <c r="Q436" s="34" t="str">
        <f aca="false">IF(OR(B436="",J436=""),"",IF(OR(J436="Wrong",K436="50-50",K436="Guess"),B436+Lists!$Y$5,""))</f>
        <v/>
      </c>
      <c r="R436" s="29"/>
      <c r="S436" s="34" t="str">
        <f aca="false">IF(Q436="","",B436+Lists!$Y$6)</f>
        <v/>
      </c>
      <c r="T436" s="29"/>
      <c r="U436" s="33" t="str">
        <f aca="true">IF(J436="","",IF(Q436="","—",IF(T436="Correct","Mastered",IF(OR(R436="Wrong",T436="Wrong"),"Keep reviewing",IF(AND(R436="",TODAY()&gt;=Q436),"Retry 1 DUE",IF(AND(R436="Correct",T436="",TODAY()&gt;=S436),"Retry 2 DUE",IF(R436="","Retry 1 scheduled","Retry 2 scheduled")))))))</f>
        <v/>
      </c>
    </row>
    <row r="437" customFormat="false" ht="15" hidden="false" customHeight="false" outlineLevel="0" collapsed="false">
      <c r="A437" s="27" t="str">
        <f aca="false">IF(COUNTA(B437:I437)=0,"",ROW()-4)</f>
        <v/>
      </c>
      <c r="B437" s="28"/>
      <c r="C437" s="29"/>
      <c r="D437" s="30"/>
      <c r="E437" s="29"/>
      <c r="F437" s="30"/>
      <c r="G437" s="31"/>
      <c r="H437" s="32"/>
      <c r="I437" s="32"/>
      <c r="J437" s="33" t="str">
        <f aca="false">IF(OR(H437="",I437=""),"",IF(UPPER(SUBSTITUTE(SUBSTITUTE(SUBSTITUTE(H437," ",""),",",""),";",""))=UPPER(SUBSTITUTE(SUBSTITUTE(SUBSTITUTE(I437," ",""),",",""),";","")),"Correct","Wrong"))</f>
        <v/>
      </c>
      <c r="K437" s="29"/>
      <c r="L437" s="29"/>
      <c r="M437" s="27" t="str">
        <f aca="false">IF(E437="","",IFERROR(INDEX(Lists!$B$5:$B$12,MATCH(E437,Lists!$A$5:$A$12,0)),""))</f>
        <v/>
      </c>
      <c r="N437" s="33" t="str">
        <f aca="false">IF(OR(L437="",M437=""),"",IF(L437&gt;M437,"Slow",IF(AND(J437="Wrong",L437&lt;0.5*M437),"Rushed?","OK")))</f>
        <v/>
      </c>
      <c r="O437" s="30"/>
      <c r="P437" s="30"/>
      <c r="Q437" s="34" t="str">
        <f aca="false">IF(OR(B437="",J437=""),"",IF(OR(J437="Wrong",K437="50-50",K437="Guess"),B437+Lists!$Y$5,""))</f>
        <v/>
      </c>
      <c r="R437" s="29"/>
      <c r="S437" s="34" t="str">
        <f aca="false">IF(Q437="","",B437+Lists!$Y$6)</f>
        <v/>
      </c>
      <c r="T437" s="29"/>
      <c r="U437" s="33" t="str">
        <f aca="true">IF(J437="","",IF(Q437="","—",IF(T437="Correct","Mastered",IF(OR(R437="Wrong",T437="Wrong"),"Keep reviewing",IF(AND(R437="",TODAY()&gt;=Q437),"Retry 1 DUE",IF(AND(R437="Correct",T437="",TODAY()&gt;=S437),"Retry 2 DUE",IF(R437="","Retry 1 scheduled","Retry 2 scheduled")))))))</f>
        <v/>
      </c>
    </row>
    <row r="438" customFormat="false" ht="15" hidden="false" customHeight="false" outlineLevel="0" collapsed="false">
      <c r="A438" s="27" t="str">
        <f aca="false">IF(COUNTA(B438:I438)=0,"",ROW()-4)</f>
        <v/>
      </c>
      <c r="B438" s="28"/>
      <c r="C438" s="29"/>
      <c r="D438" s="30"/>
      <c r="E438" s="29"/>
      <c r="F438" s="30"/>
      <c r="G438" s="31"/>
      <c r="H438" s="32"/>
      <c r="I438" s="32"/>
      <c r="J438" s="33" t="str">
        <f aca="false">IF(OR(H438="",I438=""),"",IF(UPPER(SUBSTITUTE(SUBSTITUTE(SUBSTITUTE(H438," ",""),",",""),";",""))=UPPER(SUBSTITUTE(SUBSTITUTE(SUBSTITUTE(I438," ",""),",",""),";","")),"Correct","Wrong"))</f>
        <v/>
      </c>
      <c r="K438" s="29"/>
      <c r="L438" s="29"/>
      <c r="M438" s="27" t="str">
        <f aca="false">IF(E438="","",IFERROR(INDEX(Lists!$B$5:$B$12,MATCH(E438,Lists!$A$5:$A$12,0)),""))</f>
        <v/>
      </c>
      <c r="N438" s="33" t="str">
        <f aca="false">IF(OR(L438="",M438=""),"",IF(L438&gt;M438,"Slow",IF(AND(J438="Wrong",L438&lt;0.5*M438),"Rushed?","OK")))</f>
        <v/>
      </c>
      <c r="O438" s="30"/>
      <c r="P438" s="30"/>
      <c r="Q438" s="34" t="str">
        <f aca="false">IF(OR(B438="",J438=""),"",IF(OR(J438="Wrong",K438="50-50",K438="Guess"),B438+Lists!$Y$5,""))</f>
        <v/>
      </c>
      <c r="R438" s="29"/>
      <c r="S438" s="34" t="str">
        <f aca="false">IF(Q438="","",B438+Lists!$Y$6)</f>
        <v/>
      </c>
      <c r="T438" s="29"/>
      <c r="U438" s="33" t="str">
        <f aca="true">IF(J438="","",IF(Q438="","—",IF(T438="Correct","Mastered",IF(OR(R438="Wrong",T438="Wrong"),"Keep reviewing",IF(AND(R438="",TODAY()&gt;=Q438),"Retry 1 DUE",IF(AND(R438="Correct",T438="",TODAY()&gt;=S438),"Retry 2 DUE",IF(R438="","Retry 1 scheduled","Retry 2 scheduled")))))))</f>
        <v/>
      </c>
    </row>
    <row r="439" customFormat="false" ht="15" hidden="false" customHeight="false" outlineLevel="0" collapsed="false">
      <c r="A439" s="27" t="str">
        <f aca="false">IF(COUNTA(B439:I439)=0,"",ROW()-4)</f>
        <v/>
      </c>
      <c r="B439" s="28"/>
      <c r="C439" s="29"/>
      <c r="D439" s="30"/>
      <c r="E439" s="29"/>
      <c r="F439" s="30"/>
      <c r="G439" s="31"/>
      <c r="H439" s="32"/>
      <c r="I439" s="32"/>
      <c r="J439" s="33" t="str">
        <f aca="false">IF(OR(H439="",I439=""),"",IF(UPPER(SUBSTITUTE(SUBSTITUTE(SUBSTITUTE(H439," ",""),",",""),";",""))=UPPER(SUBSTITUTE(SUBSTITUTE(SUBSTITUTE(I439," ",""),",",""),";","")),"Correct","Wrong"))</f>
        <v/>
      </c>
      <c r="K439" s="29"/>
      <c r="L439" s="29"/>
      <c r="M439" s="27" t="str">
        <f aca="false">IF(E439="","",IFERROR(INDEX(Lists!$B$5:$B$12,MATCH(E439,Lists!$A$5:$A$12,0)),""))</f>
        <v/>
      </c>
      <c r="N439" s="33" t="str">
        <f aca="false">IF(OR(L439="",M439=""),"",IF(L439&gt;M439,"Slow",IF(AND(J439="Wrong",L439&lt;0.5*M439),"Rushed?","OK")))</f>
        <v/>
      </c>
      <c r="O439" s="30"/>
      <c r="P439" s="30"/>
      <c r="Q439" s="34" t="str">
        <f aca="false">IF(OR(B439="",J439=""),"",IF(OR(J439="Wrong",K439="50-50",K439="Guess"),B439+Lists!$Y$5,""))</f>
        <v/>
      </c>
      <c r="R439" s="29"/>
      <c r="S439" s="34" t="str">
        <f aca="false">IF(Q439="","",B439+Lists!$Y$6)</f>
        <v/>
      </c>
      <c r="T439" s="29"/>
      <c r="U439" s="33" t="str">
        <f aca="true">IF(J439="","",IF(Q439="","—",IF(T439="Correct","Mastered",IF(OR(R439="Wrong",T439="Wrong"),"Keep reviewing",IF(AND(R439="",TODAY()&gt;=Q439),"Retry 1 DUE",IF(AND(R439="Correct",T439="",TODAY()&gt;=S439),"Retry 2 DUE",IF(R439="","Retry 1 scheduled","Retry 2 scheduled")))))))</f>
        <v/>
      </c>
    </row>
    <row r="440" customFormat="false" ht="15" hidden="false" customHeight="false" outlineLevel="0" collapsed="false">
      <c r="A440" s="27" t="str">
        <f aca="false">IF(COUNTA(B440:I440)=0,"",ROW()-4)</f>
        <v/>
      </c>
      <c r="B440" s="28"/>
      <c r="C440" s="29"/>
      <c r="D440" s="30"/>
      <c r="E440" s="29"/>
      <c r="F440" s="30"/>
      <c r="G440" s="31"/>
      <c r="H440" s="32"/>
      <c r="I440" s="32"/>
      <c r="J440" s="33" t="str">
        <f aca="false">IF(OR(H440="",I440=""),"",IF(UPPER(SUBSTITUTE(SUBSTITUTE(SUBSTITUTE(H440," ",""),",",""),";",""))=UPPER(SUBSTITUTE(SUBSTITUTE(SUBSTITUTE(I440," ",""),",",""),";","")),"Correct","Wrong"))</f>
        <v/>
      </c>
      <c r="K440" s="29"/>
      <c r="L440" s="29"/>
      <c r="M440" s="27" t="str">
        <f aca="false">IF(E440="","",IFERROR(INDEX(Lists!$B$5:$B$12,MATCH(E440,Lists!$A$5:$A$12,0)),""))</f>
        <v/>
      </c>
      <c r="N440" s="33" t="str">
        <f aca="false">IF(OR(L440="",M440=""),"",IF(L440&gt;M440,"Slow",IF(AND(J440="Wrong",L440&lt;0.5*M440),"Rushed?","OK")))</f>
        <v/>
      </c>
      <c r="O440" s="30"/>
      <c r="P440" s="30"/>
      <c r="Q440" s="34" t="str">
        <f aca="false">IF(OR(B440="",J440=""),"",IF(OR(J440="Wrong",K440="50-50",K440="Guess"),B440+Lists!$Y$5,""))</f>
        <v/>
      </c>
      <c r="R440" s="29"/>
      <c r="S440" s="34" t="str">
        <f aca="false">IF(Q440="","",B440+Lists!$Y$6)</f>
        <v/>
      </c>
      <c r="T440" s="29"/>
      <c r="U440" s="33" t="str">
        <f aca="true">IF(J440="","",IF(Q440="","—",IF(T440="Correct","Mastered",IF(OR(R440="Wrong",T440="Wrong"),"Keep reviewing",IF(AND(R440="",TODAY()&gt;=Q440),"Retry 1 DUE",IF(AND(R440="Correct",T440="",TODAY()&gt;=S440),"Retry 2 DUE",IF(R440="","Retry 1 scheduled","Retry 2 scheduled")))))))</f>
        <v/>
      </c>
    </row>
    <row r="441" customFormat="false" ht="15" hidden="false" customHeight="false" outlineLevel="0" collapsed="false">
      <c r="A441" s="27" t="str">
        <f aca="false">IF(COUNTA(B441:I441)=0,"",ROW()-4)</f>
        <v/>
      </c>
      <c r="B441" s="28"/>
      <c r="C441" s="29"/>
      <c r="D441" s="30"/>
      <c r="E441" s="29"/>
      <c r="F441" s="30"/>
      <c r="G441" s="31"/>
      <c r="H441" s="32"/>
      <c r="I441" s="32"/>
      <c r="J441" s="33" t="str">
        <f aca="false">IF(OR(H441="",I441=""),"",IF(UPPER(SUBSTITUTE(SUBSTITUTE(SUBSTITUTE(H441," ",""),",",""),";",""))=UPPER(SUBSTITUTE(SUBSTITUTE(SUBSTITUTE(I441," ",""),",",""),";","")),"Correct","Wrong"))</f>
        <v/>
      </c>
      <c r="K441" s="29"/>
      <c r="L441" s="29"/>
      <c r="M441" s="27" t="str">
        <f aca="false">IF(E441="","",IFERROR(INDEX(Lists!$B$5:$B$12,MATCH(E441,Lists!$A$5:$A$12,0)),""))</f>
        <v/>
      </c>
      <c r="N441" s="33" t="str">
        <f aca="false">IF(OR(L441="",M441=""),"",IF(L441&gt;M441,"Slow",IF(AND(J441="Wrong",L441&lt;0.5*M441),"Rushed?","OK")))</f>
        <v/>
      </c>
      <c r="O441" s="30"/>
      <c r="P441" s="30"/>
      <c r="Q441" s="34" t="str">
        <f aca="false">IF(OR(B441="",J441=""),"",IF(OR(J441="Wrong",K441="50-50",K441="Guess"),B441+Lists!$Y$5,""))</f>
        <v/>
      </c>
      <c r="R441" s="29"/>
      <c r="S441" s="34" t="str">
        <f aca="false">IF(Q441="","",B441+Lists!$Y$6)</f>
        <v/>
      </c>
      <c r="T441" s="29"/>
      <c r="U441" s="33" t="str">
        <f aca="true">IF(J441="","",IF(Q441="","—",IF(T441="Correct","Mastered",IF(OR(R441="Wrong",T441="Wrong"),"Keep reviewing",IF(AND(R441="",TODAY()&gt;=Q441),"Retry 1 DUE",IF(AND(R441="Correct",T441="",TODAY()&gt;=S441),"Retry 2 DUE",IF(R441="","Retry 1 scheduled","Retry 2 scheduled")))))))</f>
        <v/>
      </c>
    </row>
    <row r="442" customFormat="false" ht="15" hidden="false" customHeight="false" outlineLevel="0" collapsed="false">
      <c r="A442" s="27" t="str">
        <f aca="false">IF(COUNTA(B442:I442)=0,"",ROW()-4)</f>
        <v/>
      </c>
      <c r="B442" s="28"/>
      <c r="C442" s="29"/>
      <c r="D442" s="30"/>
      <c r="E442" s="29"/>
      <c r="F442" s="30"/>
      <c r="G442" s="31"/>
      <c r="H442" s="32"/>
      <c r="I442" s="32"/>
      <c r="J442" s="33" t="str">
        <f aca="false">IF(OR(H442="",I442=""),"",IF(UPPER(SUBSTITUTE(SUBSTITUTE(SUBSTITUTE(H442," ",""),",",""),";",""))=UPPER(SUBSTITUTE(SUBSTITUTE(SUBSTITUTE(I442," ",""),",",""),";","")),"Correct","Wrong"))</f>
        <v/>
      </c>
      <c r="K442" s="29"/>
      <c r="L442" s="29"/>
      <c r="M442" s="27" t="str">
        <f aca="false">IF(E442="","",IFERROR(INDEX(Lists!$B$5:$B$12,MATCH(E442,Lists!$A$5:$A$12,0)),""))</f>
        <v/>
      </c>
      <c r="N442" s="33" t="str">
        <f aca="false">IF(OR(L442="",M442=""),"",IF(L442&gt;M442,"Slow",IF(AND(J442="Wrong",L442&lt;0.5*M442),"Rushed?","OK")))</f>
        <v/>
      </c>
      <c r="O442" s="30"/>
      <c r="P442" s="30"/>
      <c r="Q442" s="34" t="str">
        <f aca="false">IF(OR(B442="",J442=""),"",IF(OR(J442="Wrong",K442="50-50",K442="Guess"),B442+Lists!$Y$5,""))</f>
        <v/>
      </c>
      <c r="R442" s="29"/>
      <c r="S442" s="34" t="str">
        <f aca="false">IF(Q442="","",B442+Lists!$Y$6)</f>
        <v/>
      </c>
      <c r="T442" s="29"/>
      <c r="U442" s="33" t="str">
        <f aca="true">IF(J442="","",IF(Q442="","—",IF(T442="Correct","Mastered",IF(OR(R442="Wrong",T442="Wrong"),"Keep reviewing",IF(AND(R442="",TODAY()&gt;=Q442),"Retry 1 DUE",IF(AND(R442="Correct",T442="",TODAY()&gt;=S442),"Retry 2 DUE",IF(R442="","Retry 1 scheduled","Retry 2 scheduled")))))))</f>
        <v/>
      </c>
    </row>
    <row r="443" customFormat="false" ht="15" hidden="false" customHeight="false" outlineLevel="0" collapsed="false">
      <c r="A443" s="27" t="str">
        <f aca="false">IF(COUNTA(B443:I443)=0,"",ROW()-4)</f>
        <v/>
      </c>
      <c r="B443" s="28"/>
      <c r="C443" s="29"/>
      <c r="D443" s="30"/>
      <c r="E443" s="29"/>
      <c r="F443" s="30"/>
      <c r="G443" s="31"/>
      <c r="H443" s="32"/>
      <c r="I443" s="32"/>
      <c r="J443" s="33" t="str">
        <f aca="false">IF(OR(H443="",I443=""),"",IF(UPPER(SUBSTITUTE(SUBSTITUTE(SUBSTITUTE(H443," ",""),",",""),";",""))=UPPER(SUBSTITUTE(SUBSTITUTE(SUBSTITUTE(I443," ",""),",",""),";","")),"Correct","Wrong"))</f>
        <v/>
      </c>
      <c r="K443" s="29"/>
      <c r="L443" s="29"/>
      <c r="M443" s="27" t="str">
        <f aca="false">IF(E443="","",IFERROR(INDEX(Lists!$B$5:$B$12,MATCH(E443,Lists!$A$5:$A$12,0)),""))</f>
        <v/>
      </c>
      <c r="N443" s="33" t="str">
        <f aca="false">IF(OR(L443="",M443=""),"",IF(L443&gt;M443,"Slow",IF(AND(J443="Wrong",L443&lt;0.5*M443),"Rushed?","OK")))</f>
        <v/>
      </c>
      <c r="O443" s="30"/>
      <c r="P443" s="30"/>
      <c r="Q443" s="34" t="str">
        <f aca="false">IF(OR(B443="",J443=""),"",IF(OR(J443="Wrong",K443="50-50",K443="Guess"),B443+Lists!$Y$5,""))</f>
        <v/>
      </c>
      <c r="R443" s="29"/>
      <c r="S443" s="34" t="str">
        <f aca="false">IF(Q443="","",B443+Lists!$Y$6)</f>
        <v/>
      </c>
      <c r="T443" s="29"/>
      <c r="U443" s="33" t="str">
        <f aca="true">IF(J443="","",IF(Q443="","—",IF(T443="Correct","Mastered",IF(OR(R443="Wrong",T443="Wrong"),"Keep reviewing",IF(AND(R443="",TODAY()&gt;=Q443),"Retry 1 DUE",IF(AND(R443="Correct",T443="",TODAY()&gt;=S443),"Retry 2 DUE",IF(R443="","Retry 1 scheduled","Retry 2 scheduled")))))))</f>
        <v/>
      </c>
    </row>
    <row r="444" customFormat="false" ht="15" hidden="false" customHeight="false" outlineLevel="0" collapsed="false">
      <c r="A444" s="27" t="str">
        <f aca="false">IF(COUNTA(B444:I444)=0,"",ROW()-4)</f>
        <v/>
      </c>
      <c r="B444" s="28"/>
      <c r="C444" s="29"/>
      <c r="D444" s="30"/>
      <c r="E444" s="29"/>
      <c r="F444" s="30"/>
      <c r="G444" s="31"/>
      <c r="H444" s="32"/>
      <c r="I444" s="32"/>
      <c r="J444" s="33" t="str">
        <f aca="false">IF(OR(H444="",I444=""),"",IF(UPPER(SUBSTITUTE(SUBSTITUTE(SUBSTITUTE(H444," ",""),",",""),";",""))=UPPER(SUBSTITUTE(SUBSTITUTE(SUBSTITUTE(I444," ",""),",",""),";","")),"Correct","Wrong"))</f>
        <v/>
      </c>
      <c r="K444" s="29"/>
      <c r="L444" s="29"/>
      <c r="M444" s="27" t="str">
        <f aca="false">IF(E444="","",IFERROR(INDEX(Lists!$B$5:$B$12,MATCH(E444,Lists!$A$5:$A$12,0)),""))</f>
        <v/>
      </c>
      <c r="N444" s="33" t="str">
        <f aca="false">IF(OR(L444="",M444=""),"",IF(L444&gt;M444,"Slow",IF(AND(J444="Wrong",L444&lt;0.5*M444),"Rushed?","OK")))</f>
        <v/>
      </c>
      <c r="O444" s="30"/>
      <c r="P444" s="30"/>
      <c r="Q444" s="34" t="str">
        <f aca="false">IF(OR(B444="",J444=""),"",IF(OR(J444="Wrong",K444="50-50",K444="Guess"),B444+Lists!$Y$5,""))</f>
        <v/>
      </c>
      <c r="R444" s="29"/>
      <c r="S444" s="34" t="str">
        <f aca="false">IF(Q444="","",B444+Lists!$Y$6)</f>
        <v/>
      </c>
      <c r="T444" s="29"/>
      <c r="U444" s="33" t="str">
        <f aca="true">IF(J444="","",IF(Q444="","—",IF(T444="Correct","Mastered",IF(OR(R444="Wrong",T444="Wrong"),"Keep reviewing",IF(AND(R444="",TODAY()&gt;=Q444),"Retry 1 DUE",IF(AND(R444="Correct",T444="",TODAY()&gt;=S444),"Retry 2 DUE",IF(R444="","Retry 1 scheduled","Retry 2 scheduled")))))))</f>
        <v/>
      </c>
    </row>
    <row r="445" customFormat="false" ht="15" hidden="false" customHeight="false" outlineLevel="0" collapsed="false">
      <c r="A445" s="27" t="str">
        <f aca="false">IF(COUNTA(B445:I445)=0,"",ROW()-4)</f>
        <v/>
      </c>
      <c r="B445" s="28"/>
      <c r="C445" s="29"/>
      <c r="D445" s="30"/>
      <c r="E445" s="29"/>
      <c r="F445" s="30"/>
      <c r="G445" s="31"/>
      <c r="H445" s="32"/>
      <c r="I445" s="32"/>
      <c r="J445" s="33" t="str">
        <f aca="false">IF(OR(H445="",I445=""),"",IF(UPPER(SUBSTITUTE(SUBSTITUTE(SUBSTITUTE(H445," ",""),",",""),";",""))=UPPER(SUBSTITUTE(SUBSTITUTE(SUBSTITUTE(I445," ",""),",",""),";","")),"Correct","Wrong"))</f>
        <v/>
      </c>
      <c r="K445" s="29"/>
      <c r="L445" s="29"/>
      <c r="M445" s="27" t="str">
        <f aca="false">IF(E445="","",IFERROR(INDEX(Lists!$B$5:$B$12,MATCH(E445,Lists!$A$5:$A$12,0)),""))</f>
        <v/>
      </c>
      <c r="N445" s="33" t="str">
        <f aca="false">IF(OR(L445="",M445=""),"",IF(L445&gt;M445,"Slow",IF(AND(J445="Wrong",L445&lt;0.5*M445),"Rushed?","OK")))</f>
        <v/>
      </c>
      <c r="O445" s="30"/>
      <c r="P445" s="30"/>
      <c r="Q445" s="34" t="str">
        <f aca="false">IF(OR(B445="",J445=""),"",IF(OR(J445="Wrong",K445="50-50",K445="Guess"),B445+Lists!$Y$5,""))</f>
        <v/>
      </c>
      <c r="R445" s="29"/>
      <c r="S445" s="34" t="str">
        <f aca="false">IF(Q445="","",B445+Lists!$Y$6)</f>
        <v/>
      </c>
      <c r="T445" s="29"/>
      <c r="U445" s="33" t="str">
        <f aca="true">IF(J445="","",IF(Q445="","—",IF(T445="Correct","Mastered",IF(OR(R445="Wrong",T445="Wrong"),"Keep reviewing",IF(AND(R445="",TODAY()&gt;=Q445),"Retry 1 DUE",IF(AND(R445="Correct",T445="",TODAY()&gt;=S445),"Retry 2 DUE",IF(R445="","Retry 1 scheduled","Retry 2 scheduled")))))))</f>
        <v/>
      </c>
    </row>
    <row r="446" customFormat="false" ht="15" hidden="false" customHeight="false" outlineLevel="0" collapsed="false">
      <c r="A446" s="27" t="str">
        <f aca="false">IF(COUNTA(B446:I446)=0,"",ROW()-4)</f>
        <v/>
      </c>
      <c r="B446" s="28"/>
      <c r="C446" s="29"/>
      <c r="D446" s="30"/>
      <c r="E446" s="29"/>
      <c r="F446" s="30"/>
      <c r="G446" s="31"/>
      <c r="H446" s="32"/>
      <c r="I446" s="32"/>
      <c r="J446" s="33" t="str">
        <f aca="false">IF(OR(H446="",I446=""),"",IF(UPPER(SUBSTITUTE(SUBSTITUTE(SUBSTITUTE(H446," ",""),",",""),";",""))=UPPER(SUBSTITUTE(SUBSTITUTE(SUBSTITUTE(I446," ",""),",",""),";","")),"Correct","Wrong"))</f>
        <v/>
      </c>
      <c r="K446" s="29"/>
      <c r="L446" s="29"/>
      <c r="M446" s="27" t="str">
        <f aca="false">IF(E446="","",IFERROR(INDEX(Lists!$B$5:$B$12,MATCH(E446,Lists!$A$5:$A$12,0)),""))</f>
        <v/>
      </c>
      <c r="N446" s="33" t="str">
        <f aca="false">IF(OR(L446="",M446=""),"",IF(L446&gt;M446,"Slow",IF(AND(J446="Wrong",L446&lt;0.5*M446),"Rushed?","OK")))</f>
        <v/>
      </c>
      <c r="O446" s="30"/>
      <c r="P446" s="30"/>
      <c r="Q446" s="34" t="str">
        <f aca="false">IF(OR(B446="",J446=""),"",IF(OR(J446="Wrong",K446="50-50",K446="Guess"),B446+Lists!$Y$5,""))</f>
        <v/>
      </c>
      <c r="R446" s="29"/>
      <c r="S446" s="34" t="str">
        <f aca="false">IF(Q446="","",B446+Lists!$Y$6)</f>
        <v/>
      </c>
      <c r="T446" s="29"/>
      <c r="U446" s="33" t="str">
        <f aca="true">IF(J446="","",IF(Q446="","—",IF(T446="Correct","Mastered",IF(OR(R446="Wrong",T446="Wrong"),"Keep reviewing",IF(AND(R446="",TODAY()&gt;=Q446),"Retry 1 DUE",IF(AND(R446="Correct",T446="",TODAY()&gt;=S446),"Retry 2 DUE",IF(R446="","Retry 1 scheduled","Retry 2 scheduled")))))))</f>
        <v/>
      </c>
    </row>
    <row r="447" customFormat="false" ht="15" hidden="false" customHeight="false" outlineLevel="0" collapsed="false">
      <c r="A447" s="27" t="str">
        <f aca="false">IF(COUNTA(B447:I447)=0,"",ROW()-4)</f>
        <v/>
      </c>
      <c r="B447" s="28"/>
      <c r="C447" s="29"/>
      <c r="D447" s="30"/>
      <c r="E447" s="29"/>
      <c r="F447" s="30"/>
      <c r="G447" s="31"/>
      <c r="H447" s="32"/>
      <c r="I447" s="32"/>
      <c r="J447" s="33" t="str">
        <f aca="false">IF(OR(H447="",I447=""),"",IF(UPPER(SUBSTITUTE(SUBSTITUTE(SUBSTITUTE(H447," ",""),",",""),";",""))=UPPER(SUBSTITUTE(SUBSTITUTE(SUBSTITUTE(I447," ",""),",",""),";","")),"Correct","Wrong"))</f>
        <v/>
      </c>
      <c r="K447" s="29"/>
      <c r="L447" s="29"/>
      <c r="M447" s="27" t="str">
        <f aca="false">IF(E447="","",IFERROR(INDEX(Lists!$B$5:$B$12,MATCH(E447,Lists!$A$5:$A$12,0)),""))</f>
        <v/>
      </c>
      <c r="N447" s="33" t="str">
        <f aca="false">IF(OR(L447="",M447=""),"",IF(L447&gt;M447,"Slow",IF(AND(J447="Wrong",L447&lt;0.5*M447),"Rushed?","OK")))</f>
        <v/>
      </c>
      <c r="O447" s="30"/>
      <c r="P447" s="30"/>
      <c r="Q447" s="34" t="str">
        <f aca="false">IF(OR(B447="",J447=""),"",IF(OR(J447="Wrong",K447="50-50",K447="Guess"),B447+Lists!$Y$5,""))</f>
        <v/>
      </c>
      <c r="R447" s="29"/>
      <c r="S447" s="34" t="str">
        <f aca="false">IF(Q447="","",B447+Lists!$Y$6)</f>
        <v/>
      </c>
      <c r="T447" s="29"/>
      <c r="U447" s="33" t="str">
        <f aca="true">IF(J447="","",IF(Q447="","—",IF(T447="Correct","Mastered",IF(OR(R447="Wrong",T447="Wrong"),"Keep reviewing",IF(AND(R447="",TODAY()&gt;=Q447),"Retry 1 DUE",IF(AND(R447="Correct",T447="",TODAY()&gt;=S447),"Retry 2 DUE",IF(R447="","Retry 1 scheduled","Retry 2 scheduled")))))))</f>
        <v/>
      </c>
    </row>
    <row r="448" customFormat="false" ht="15" hidden="false" customHeight="false" outlineLevel="0" collapsed="false">
      <c r="A448" s="27" t="str">
        <f aca="false">IF(COUNTA(B448:I448)=0,"",ROW()-4)</f>
        <v/>
      </c>
      <c r="B448" s="28"/>
      <c r="C448" s="29"/>
      <c r="D448" s="30"/>
      <c r="E448" s="29"/>
      <c r="F448" s="30"/>
      <c r="G448" s="31"/>
      <c r="H448" s="32"/>
      <c r="I448" s="32"/>
      <c r="J448" s="33" t="str">
        <f aca="false">IF(OR(H448="",I448=""),"",IF(UPPER(SUBSTITUTE(SUBSTITUTE(SUBSTITUTE(H448," ",""),",",""),";",""))=UPPER(SUBSTITUTE(SUBSTITUTE(SUBSTITUTE(I448," ",""),",",""),";","")),"Correct","Wrong"))</f>
        <v/>
      </c>
      <c r="K448" s="29"/>
      <c r="L448" s="29"/>
      <c r="M448" s="27" t="str">
        <f aca="false">IF(E448="","",IFERROR(INDEX(Lists!$B$5:$B$12,MATCH(E448,Lists!$A$5:$A$12,0)),""))</f>
        <v/>
      </c>
      <c r="N448" s="33" t="str">
        <f aca="false">IF(OR(L448="",M448=""),"",IF(L448&gt;M448,"Slow",IF(AND(J448="Wrong",L448&lt;0.5*M448),"Rushed?","OK")))</f>
        <v/>
      </c>
      <c r="O448" s="30"/>
      <c r="P448" s="30"/>
      <c r="Q448" s="34" t="str">
        <f aca="false">IF(OR(B448="",J448=""),"",IF(OR(J448="Wrong",K448="50-50",K448="Guess"),B448+Lists!$Y$5,""))</f>
        <v/>
      </c>
      <c r="R448" s="29"/>
      <c r="S448" s="34" t="str">
        <f aca="false">IF(Q448="","",B448+Lists!$Y$6)</f>
        <v/>
      </c>
      <c r="T448" s="29"/>
      <c r="U448" s="33" t="str">
        <f aca="true">IF(J448="","",IF(Q448="","—",IF(T448="Correct","Mastered",IF(OR(R448="Wrong",T448="Wrong"),"Keep reviewing",IF(AND(R448="",TODAY()&gt;=Q448),"Retry 1 DUE",IF(AND(R448="Correct",T448="",TODAY()&gt;=S448),"Retry 2 DUE",IF(R448="","Retry 1 scheduled","Retry 2 scheduled")))))))</f>
        <v/>
      </c>
    </row>
    <row r="449" customFormat="false" ht="15" hidden="false" customHeight="false" outlineLevel="0" collapsed="false">
      <c r="A449" s="27" t="str">
        <f aca="false">IF(COUNTA(B449:I449)=0,"",ROW()-4)</f>
        <v/>
      </c>
      <c r="B449" s="28"/>
      <c r="C449" s="29"/>
      <c r="D449" s="30"/>
      <c r="E449" s="29"/>
      <c r="F449" s="30"/>
      <c r="G449" s="31"/>
      <c r="H449" s="32"/>
      <c r="I449" s="32"/>
      <c r="J449" s="33" t="str">
        <f aca="false">IF(OR(H449="",I449=""),"",IF(UPPER(SUBSTITUTE(SUBSTITUTE(SUBSTITUTE(H449," ",""),",",""),";",""))=UPPER(SUBSTITUTE(SUBSTITUTE(SUBSTITUTE(I449," ",""),",",""),";","")),"Correct","Wrong"))</f>
        <v/>
      </c>
      <c r="K449" s="29"/>
      <c r="L449" s="29"/>
      <c r="M449" s="27" t="str">
        <f aca="false">IF(E449="","",IFERROR(INDEX(Lists!$B$5:$B$12,MATCH(E449,Lists!$A$5:$A$12,0)),""))</f>
        <v/>
      </c>
      <c r="N449" s="33" t="str">
        <f aca="false">IF(OR(L449="",M449=""),"",IF(L449&gt;M449,"Slow",IF(AND(J449="Wrong",L449&lt;0.5*M449),"Rushed?","OK")))</f>
        <v/>
      </c>
      <c r="O449" s="30"/>
      <c r="P449" s="30"/>
      <c r="Q449" s="34" t="str">
        <f aca="false">IF(OR(B449="",J449=""),"",IF(OR(J449="Wrong",K449="50-50",K449="Guess"),B449+Lists!$Y$5,""))</f>
        <v/>
      </c>
      <c r="R449" s="29"/>
      <c r="S449" s="34" t="str">
        <f aca="false">IF(Q449="","",B449+Lists!$Y$6)</f>
        <v/>
      </c>
      <c r="T449" s="29"/>
      <c r="U449" s="33" t="str">
        <f aca="true">IF(J449="","",IF(Q449="","—",IF(T449="Correct","Mastered",IF(OR(R449="Wrong",T449="Wrong"),"Keep reviewing",IF(AND(R449="",TODAY()&gt;=Q449),"Retry 1 DUE",IF(AND(R449="Correct",T449="",TODAY()&gt;=S449),"Retry 2 DUE",IF(R449="","Retry 1 scheduled","Retry 2 scheduled")))))))</f>
        <v/>
      </c>
    </row>
    <row r="450" customFormat="false" ht="15" hidden="false" customHeight="false" outlineLevel="0" collapsed="false">
      <c r="A450" s="27" t="str">
        <f aca="false">IF(COUNTA(B450:I450)=0,"",ROW()-4)</f>
        <v/>
      </c>
      <c r="B450" s="28"/>
      <c r="C450" s="29"/>
      <c r="D450" s="30"/>
      <c r="E450" s="29"/>
      <c r="F450" s="30"/>
      <c r="G450" s="31"/>
      <c r="H450" s="32"/>
      <c r="I450" s="32"/>
      <c r="J450" s="33" t="str">
        <f aca="false">IF(OR(H450="",I450=""),"",IF(UPPER(SUBSTITUTE(SUBSTITUTE(SUBSTITUTE(H450," ",""),",",""),";",""))=UPPER(SUBSTITUTE(SUBSTITUTE(SUBSTITUTE(I450," ",""),",",""),";","")),"Correct","Wrong"))</f>
        <v/>
      </c>
      <c r="K450" s="29"/>
      <c r="L450" s="29"/>
      <c r="M450" s="27" t="str">
        <f aca="false">IF(E450="","",IFERROR(INDEX(Lists!$B$5:$B$12,MATCH(E450,Lists!$A$5:$A$12,0)),""))</f>
        <v/>
      </c>
      <c r="N450" s="33" t="str">
        <f aca="false">IF(OR(L450="",M450=""),"",IF(L450&gt;M450,"Slow",IF(AND(J450="Wrong",L450&lt;0.5*M450),"Rushed?","OK")))</f>
        <v/>
      </c>
      <c r="O450" s="30"/>
      <c r="P450" s="30"/>
      <c r="Q450" s="34" t="str">
        <f aca="false">IF(OR(B450="",J450=""),"",IF(OR(J450="Wrong",K450="50-50",K450="Guess"),B450+Lists!$Y$5,""))</f>
        <v/>
      </c>
      <c r="R450" s="29"/>
      <c r="S450" s="34" t="str">
        <f aca="false">IF(Q450="","",B450+Lists!$Y$6)</f>
        <v/>
      </c>
      <c r="T450" s="29"/>
      <c r="U450" s="33" t="str">
        <f aca="true">IF(J450="","",IF(Q450="","—",IF(T450="Correct","Mastered",IF(OR(R450="Wrong",T450="Wrong"),"Keep reviewing",IF(AND(R450="",TODAY()&gt;=Q450),"Retry 1 DUE",IF(AND(R450="Correct",T450="",TODAY()&gt;=S450),"Retry 2 DUE",IF(R450="","Retry 1 scheduled","Retry 2 scheduled")))))))</f>
        <v/>
      </c>
    </row>
    <row r="451" customFormat="false" ht="15" hidden="false" customHeight="false" outlineLevel="0" collapsed="false">
      <c r="A451" s="27" t="str">
        <f aca="false">IF(COUNTA(B451:I451)=0,"",ROW()-4)</f>
        <v/>
      </c>
      <c r="B451" s="28"/>
      <c r="C451" s="29"/>
      <c r="D451" s="30"/>
      <c r="E451" s="29"/>
      <c r="F451" s="30"/>
      <c r="G451" s="31"/>
      <c r="H451" s="32"/>
      <c r="I451" s="32"/>
      <c r="J451" s="33" t="str">
        <f aca="false">IF(OR(H451="",I451=""),"",IF(UPPER(SUBSTITUTE(SUBSTITUTE(SUBSTITUTE(H451," ",""),",",""),";",""))=UPPER(SUBSTITUTE(SUBSTITUTE(SUBSTITUTE(I451," ",""),",",""),";","")),"Correct","Wrong"))</f>
        <v/>
      </c>
      <c r="K451" s="29"/>
      <c r="L451" s="29"/>
      <c r="M451" s="27" t="str">
        <f aca="false">IF(E451="","",IFERROR(INDEX(Lists!$B$5:$B$12,MATCH(E451,Lists!$A$5:$A$12,0)),""))</f>
        <v/>
      </c>
      <c r="N451" s="33" t="str">
        <f aca="false">IF(OR(L451="",M451=""),"",IF(L451&gt;M451,"Slow",IF(AND(J451="Wrong",L451&lt;0.5*M451),"Rushed?","OK")))</f>
        <v/>
      </c>
      <c r="O451" s="30"/>
      <c r="P451" s="30"/>
      <c r="Q451" s="34" t="str">
        <f aca="false">IF(OR(B451="",J451=""),"",IF(OR(J451="Wrong",K451="50-50",K451="Guess"),B451+Lists!$Y$5,""))</f>
        <v/>
      </c>
      <c r="R451" s="29"/>
      <c r="S451" s="34" t="str">
        <f aca="false">IF(Q451="","",B451+Lists!$Y$6)</f>
        <v/>
      </c>
      <c r="T451" s="29"/>
      <c r="U451" s="33" t="str">
        <f aca="true">IF(J451="","",IF(Q451="","—",IF(T451="Correct","Mastered",IF(OR(R451="Wrong",T451="Wrong"),"Keep reviewing",IF(AND(R451="",TODAY()&gt;=Q451),"Retry 1 DUE",IF(AND(R451="Correct",T451="",TODAY()&gt;=S451),"Retry 2 DUE",IF(R451="","Retry 1 scheduled","Retry 2 scheduled")))))))</f>
        <v/>
      </c>
    </row>
    <row r="452" customFormat="false" ht="15" hidden="false" customHeight="false" outlineLevel="0" collapsed="false">
      <c r="A452" s="27" t="str">
        <f aca="false">IF(COUNTA(B452:I452)=0,"",ROW()-4)</f>
        <v/>
      </c>
      <c r="B452" s="28"/>
      <c r="C452" s="29"/>
      <c r="D452" s="30"/>
      <c r="E452" s="29"/>
      <c r="F452" s="30"/>
      <c r="G452" s="31"/>
      <c r="H452" s="32"/>
      <c r="I452" s="32"/>
      <c r="J452" s="33" t="str">
        <f aca="false">IF(OR(H452="",I452=""),"",IF(UPPER(SUBSTITUTE(SUBSTITUTE(SUBSTITUTE(H452," ",""),",",""),";",""))=UPPER(SUBSTITUTE(SUBSTITUTE(SUBSTITUTE(I452," ",""),",",""),";","")),"Correct","Wrong"))</f>
        <v/>
      </c>
      <c r="K452" s="29"/>
      <c r="L452" s="29"/>
      <c r="M452" s="27" t="str">
        <f aca="false">IF(E452="","",IFERROR(INDEX(Lists!$B$5:$B$12,MATCH(E452,Lists!$A$5:$A$12,0)),""))</f>
        <v/>
      </c>
      <c r="N452" s="33" t="str">
        <f aca="false">IF(OR(L452="",M452=""),"",IF(L452&gt;M452,"Slow",IF(AND(J452="Wrong",L452&lt;0.5*M452),"Rushed?","OK")))</f>
        <v/>
      </c>
      <c r="O452" s="30"/>
      <c r="P452" s="30"/>
      <c r="Q452" s="34" t="str">
        <f aca="false">IF(OR(B452="",J452=""),"",IF(OR(J452="Wrong",K452="50-50",K452="Guess"),B452+Lists!$Y$5,""))</f>
        <v/>
      </c>
      <c r="R452" s="29"/>
      <c r="S452" s="34" t="str">
        <f aca="false">IF(Q452="","",B452+Lists!$Y$6)</f>
        <v/>
      </c>
      <c r="T452" s="29"/>
      <c r="U452" s="33" t="str">
        <f aca="true">IF(J452="","",IF(Q452="","—",IF(T452="Correct","Mastered",IF(OR(R452="Wrong",T452="Wrong"),"Keep reviewing",IF(AND(R452="",TODAY()&gt;=Q452),"Retry 1 DUE",IF(AND(R452="Correct",T452="",TODAY()&gt;=S452),"Retry 2 DUE",IF(R452="","Retry 1 scheduled","Retry 2 scheduled")))))))</f>
        <v/>
      </c>
    </row>
    <row r="453" customFormat="false" ht="15" hidden="false" customHeight="false" outlineLevel="0" collapsed="false">
      <c r="A453" s="27" t="str">
        <f aca="false">IF(COUNTA(B453:I453)=0,"",ROW()-4)</f>
        <v/>
      </c>
      <c r="B453" s="28"/>
      <c r="C453" s="29"/>
      <c r="D453" s="30"/>
      <c r="E453" s="29"/>
      <c r="F453" s="30"/>
      <c r="G453" s="31"/>
      <c r="H453" s="32"/>
      <c r="I453" s="32"/>
      <c r="J453" s="33" t="str">
        <f aca="false">IF(OR(H453="",I453=""),"",IF(UPPER(SUBSTITUTE(SUBSTITUTE(SUBSTITUTE(H453," ",""),",",""),";",""))=UPPER(SUBSTITUTE(SUBSTITUTE(SUBSTITUTE(I453," ",""),",",""),";","")),"Correct","Wrong"))</f>
        <v/>
      </c>
      <c r="K453" s="29"/>
      <c r="L453" s="29"/>
      <c r="M453" s="27" t="str">
        <f aca="false">IF(E453="","",IFERROR(INDEX(Lists!$B$5:$B$12,MATCH(E453,Lists!$A$5:$A$12,0)),""))</f>
        <v/>
      </c>
      <c r="N453" s="33" t="str">
        <f aca="false">IF(OR(L453="",M453=""),"",IF(L453&gt;M453,"Slow",IF(AND(J453="Wrong",L453&lt;0.5*M453),"Rushed?","OK")))</f>
        <v/>
      </c>
      <c r="O453" s="30"/>
      <c r="P453" s="30"/>
      <c r="Q453" s="34" t="str">
        <f aca="false">IF(OR(B453="",J453=""),"",IF(OR(J453="Wrong",K453="50-50",K453="Guess"),B453+Lists!$Y$5,""))</f>
        <v/>
      </c>
      <c r="R453" s="29"/>
      <c r="S453" s="34" t="str">
        <f aca="false">IF(Q453="","",B453+Lists!$Y$6)</f>
        <v/>
      </c>
      <c r="T453" s="29"/>
      <c r="U453" s="33" t="str">
        <f aca="true">IF(J453="","",IF(Q453="","—",IF(T453="Correct","Mastered",IF(OR(R453="Wrong",T453="Wrong"),"Keep reviewing",IF(AND(R453="",TODAY()&gt;=Q453),"Retry 1 DUE",IF(AND(R453="Correct",T453="",TODAY()&gt;=S453),"Retry 2 DUE",IF(R453="","Retry 1 scheduled","Retry 2 scheduled")))))))</f>
        <v/>
      </c>
    </row>
    <row r="454" customFormat="false" ht="15" hidden="false" customHeight="false" outlineLevel="0" collapsed="false">
      <c r="A454" s="27" t="str">
        <f aca="false">IF(COUNTA(B454:I454)=0,"",ROW()-4)</f>
        <v/>
      </c>
      <c r="B454" s="28"/>
      <c r="C454" s="29"/>
      <c r="D454" s="30"/>
      <c r="E454" s="29"/>
      <c r="F454" s="30"/>
      <c r="G454" s="31"/>
      <c r="H454" s="32"/>
      <c r="I454" s="32"/>
      <c r="J454" s="33" t="str">
        <f aca="false">IF(OR(H454="",I454=""),"",IF(UPPER(SUBSTITUTE(SUBSTITUTE(SUBSTITUTE(H454," ",""),",",""),";",""))=UPPER(SUBSTITUTE(SUBSTITUTE(SUBSTITUTE(I454," ",""),",",""),";","")),"Correct","Wrong"))</f>
        <v/>
      </c>
      <c r="K454" s="29"/>
      <c r="L454" s="29"/>
      <c r="M454" s="27" t="str">
        <f aca="false">IF(E454="","",IFERROR(INDEX(Lists!$B$5:$B$12,MATCH(E454,Lists!$A$5:$A$12,0)),""))</f>
        <v/>
      </c>
      <c r="N454" s="33" t="str">
        <f aca="false">IF(OR(L454="",M454=""),"",IF(L454&gt;M454,"Slow",IF(AND(J454="Wrong",L454&lt;0.5*M454),"Rushed?","OK")))</f>
        <v/>
      </c>
      <c r="O454" s="30"/>
      <c r="P454" s="30"/>
      <c r="Q454" s="34" t="str">
        <f aca="false">IF(OR(B454="",J454=""),"",IF(OR(J454="Wrong",K454="50-50",K454="Guess"),B454+Lists!$Y$5,""))</f>
        <v/>
      </c>
      <c r="R454" s="29"/>
      <c r="S454" s="34" t="str">
        <f aca="false">IF(Q454="","",B454+Lists!$Y$6)</f>
        <v/>
      </c>
      <c r="T454" s="29"/>
      <c r="U454" s="33" t="str">
        <f aca="true">IF(J454="","",IF(Q454="","—",IF(T454="Correct","Mastered",IF(OR(R454="Wrong",T454="Wrong"),"Keep reviewing",IF(AND(R454="",TODAY()&gt;=Q454),"Retry 1 DUE",IF(AND(R454="Correct",T454="",TODAY()&gt;=S454),"Retry 2 DUE",IF(R454="","Retry 1 scheduled","Retry 2 scheduled")))))))</f>
        <v/>
      </c>
    </row>
    <row r="455" customFormat="false" ht="15" hidden="false" customHeight="false" outlineLevel="0" collapsed="false">
      <c r="A455" s="27" t="str">
        <f aca="false">IF(COUNTA(B455:I455)=0,"",ROW()-4)</f>
        <v/>
      </c>
      <c r="B455" s="28"/>
      <c r="C455" s="29"/>
      <c r="D455" s="30"/>
      <c r="E455" s="29"/>
      <c r="F455" s="30"/>
      <c r="G455" s="31"/>
      <c r="H455" s="32"/>
      <c r="I455" s="32"/>
      <c r="J455" s="33" t="str">
        <f aca="false">IF(OR(H455="",I455=""),"",IF(UPPER(SUBSTITUTE(SUBSTITUTE(SUBSTITUTE(H455," ",""),",",""),";",""))=UPPER(SUBSTITUTE(SUBSTITUTE(SUBSTITUTE(I455," ",""),",",""),";","")),"Correct","Wrong"))</f>
        <v/>
      </c>
      <c r="K455" s="29"/>
      <c r="L455" s="29"/>
      <c r="M455" s="27" t="str">
        <f aca="false">IF(E455="","",IFERROR(INDEX(Lists!$B$5:$B$12,MATCH(E455,Lists!$A$5:$A$12,0)),""))</f>
        <v/>
      </c>
      <c r="N455" s="33" t="str">
        <f aca="false">IF(OR(L455="",M455=""),"",IF(L455&gt;M455,"Slow",IF(AND(J455="Wrong",L455&lt;0.5*M455),"Rushed?","OK")))</f>
        <v/>
      </c>
      <c r="O455" s="30"/>
      <c r="P455" s="30"/>
      <c r="Q455" s="34" t="str">
        <f aca="false">IF(OR(B455="",J455=""),"",IF(OR(J455="Wrong",K455="50-50",K455="Guess"),B455+Lists!$Y$5,""))</f>
        <v/>
      </c>
      <c r="R455" s="29"/>
      <c r="S455" s="34" t="str">
        <f aca="false">IF(Q455="","",B455+Lists!$Y$6)</f>
        <v/>
      </c>
      <c r="T455" s="29"/>
      <c r="U455" s="33" t="str">
        <f aca="true">IF(J455="","",IF(Q455="","—",IF(T455="Correct","Mastered",IF(OR(R455="Wrong",T455="Wrong"),"Keep reviewing",IF(AND(R455="",TODAY()&gt;=Q455),"Retry 1 DUE",IF(AND(R455="Correct",T455="",TODAY()&gt;=S455),"Retry 2 DUE",IF(R455="","Retry 1 scheduled","Retry 2 scheduled")))))))</f>
        <v/>
      </c>
    </row>
    <row r="456" customFormat="false" ht="15" hidden="false" customHeight="false" outlineLevel="0" collapsed="false">
      <c r="A456" s="27" t="str">
        <f aca="false">IF(COUNTA(B456:I456)=0,"",ROW()-4)</f>
        <v/>
      </c>
      <c r="B456" s="28"/>
      <c r="C456" s="29"/>
      <c r="D456" s="30"/>
      <c r="E456" s="29"/>
      <c r="F456" s="30"/>
      <c r="G456" s="31"/>
      <c r="H456" s="32"/>
      <c r="I456" s="32"/>
      <c r="J456" s="33" t="str">
        <f aca="false">IF(OR(H456="",I456=""),"",IF(UPPER(SUBSTITUTE(SUBSTITUTE(SUBSTITUTE(H456," ",""),",",""),";",""))=UPPER(SUBSTITUTE(SUBSTITUTE(SUBSTITUTE(I456," ",""),",",""),";","")),"Correct","Wrong"))</f>
        <v/>
      </c>
      <c r="K456" s="29"/>
      <c r="L456" s="29"/>
      <c r="M456" s="27" t="str">
        <f aca="false">IF(E456="","",IFERROR(INDEX(Lists!$B$5:$B$12,MATCH(E456,Lists!$A$5:$A$12,0)),""))</f>
        <v/>
      </c>
      <c r="N456" s="33" t="str">
        <f aca="false">IF(OR(L456="",M456=""),"",IF(L456&gt;M456,"Slow",IF(AND(J456="Wrong",L456&lt;0.5*M456),"Rushed?","OK")))</f>
        <v/>
      </c>
      <c r="O456" s="30"/>
      <c r="P456" s="30"/>
      <c r="Q456" s="34" t="str">
        <f aca="false">IF(OR(B456="",J456=""),"",IF(OR(J456="Wrong",K456="50-50",K456="Guess"),B456+Lists!$Y$5,""))</f>
        <v/>
      </c>
      <c r="R456" s="29"/>
      <c r="S456" s="34" t="str">
        <f aca="false">IF(Q456="","",B456+Lists!$Y$6)</f>
        <v/>
      </c>
      <c r="T456" s="29"/>
      <c r="U456" s="33" t="str">
        <f aca="true">IF(J456="","",IF(Q456="","—",IF(T456="Correct","Mastered",IF(OR(R456="Wrong",T456="Wrong"),"Keep reviewing",IF(AND(R456="",TODAY()&gt;=Q456),"Retry 1 DUE",IF(AND(R456="Correct",T456="",TODAY()&gt;=S456),"Retry 2 DUE",IF(R456="","Retry 1 scheduled","Retry 2 scheduled")))))))</f>
        <v/>
      </c>
    </row>
    <row r="457" customFormat="false" ht="15" hidden="false" customHeight="false" outlineLevel="0" collapsed="false">
      <c r="A457" s="27" t="str">
        <f aca="false">IF(COUNTA(B457:I457)=0,"",ROW()-4)</f>
        <v/>
      </c>
      <c r="B457" s="28"/>
      <c r="C457" s="29"/>
      <c r="D457" s="30"/>
      <c r="E457" s="29"/>
      <c r="F457" s="30"/>
      <c r="G457" s="31"/>
      <c r="H457" s="32"/>
      <c r="I457" s="32"/>
      <c r="J457" s="33" t="str">
        <f aca="false">IF(OR(H457="",I457=""),"",IF(UPPER(SUBSTITUTE(SUBSTITUTE(SUBSTITUTE(H457," ",""),",",""),";",""))=UPPER(SUBSTITUTE(SUBSTITUTE(SUBSTITUTE(I457," ",""),",",""),";","")),"Correct","Wrong"))</f>
        <v/>
      </c>
      <c r="K457" s="29"/>
      <c r="L457" s="29"/>
      <c r="M457" s="27" t="str">
        <f aca="false">IF(E457="","",IFERROR(INDEX(Lists!$B$5:$B$12,MATCH(E457,Lists!$A$5:$A$12,0)),""))</f>
        <v/>
      </c>
      <c r="N457" s="33" t="str">
        <f aca="false">IF(OR(L457="",M457=""),"",IF(L457&gt;M457,"Slow",IF(AND(J457="Wrong",L457&lt;0.5*M457),"Rushed?","OK")))</f>
        <v/>
      </c>
      <c r="O457" s="30"/>
      <c r="P457" s="30"/>
      <c r="Q457" s="34" t="str">
        <f aca="false">IF(OR(B457="",J457=""),"",IF(OR(J457="Wrong",K457="50-50",K457="Guess"),B457+Lists!$Y$5,""))</f>
        <v/>
      </c>
      <c r="R457" s="29"/>
      <c r="S457" s="34" t="str">
        <f aca="false">IF(Q457="","",B457+Lists!$Y$6)</f>
        <v/>
      </c>
      <c r="T457" s="29"/>
      <c r="U457" s="33" t="str">
        <f aca="true">IF(J457="","",IF(Q457="","—",IF(T457="Correct","Mastered",IF(OR(R457="Wrong",T457="Wrong"),"Keep reviewing",IF(AND(R457="",TODAY()&gt;=Q457),"Retry 1 DUE",IF(AND(R457="Correct",T457="",TODAY()&gt;=S457),"Retry 2 DUE",IF(R457="","Retry 1 scheduled","Retry 2 scheduled")))))))</f>
        <v/>
      </c>
    </row>
    <row r="458" customFormat="false" ht="15" hidden="false" customHeight="false" outlineLevel="0" collapsed="false">
      <c r="A458" s="27" t="str">
        <f aca="false">IF(COUNTA(B458:I458)=0,"",ROW()-4)</f>
        <v/>
      </c>
      <c r="B458" s="28"/>
      <c r="C458" s="29"/>
      <c r="D458" s="30"/>
      <c r="E458" s="29"/>
      <c r="F458" s="30"/>
      <c r="G458" s="31"/>
      <c r="H458" s="32"/>
      <c r="I458" s="32"/>
      <c r="J458" s="33" t="str">
        <f aca="false">IF(OR(H458="",I458=""),"",IF(UPPER(SUBSTITUTE(SUBSTITUTE(SUBSTITUTE(H458," ",""),",",""),";",""))=UPPER(SUBSTITUTE(SUBSTITUTE(SUBSTITUTE(I458," ",""),",",""),";","")),"Correct","Wrong"))</f>
        <v/>
      </c>
      <c r="K458" s="29"/>
      <c r="L458" s="29"/>
      <c r="M458" s="27" t="str">
        <f aca="false">IF(E458="","",IFERROR(INDEX(Lists!$B$5:$B$12,MATCH(E458,Lists!$A$5:$A$12,0)),""))</f>
        <v/>
      </c>
      <c r="N458" s="33" t="str">
        <f aca="false">IF(OR(L458="",M458=""),"",IF(L458&gt;M458,"Slow",IF(AND(J458="Wrong",L458&lt;0.5*M458),"Rushed?","OK")))</f>
        <v/>
      </c>
      <c r="O458" s="30"/>
      <c r="P458" s="30"/>
      <c r="Q458" s="34" t="str">
        <f aca="false">IF(OR(B458="",J458=""),"",IF(OR(J458="Wrong",K458="50-50",K458="Guess"),B458+Lists!$Y$5,""))</f>
        <v/>
      </c>
      <c r="R458" s="29"/>
      <c r="S458" s="34" t="str">
        <f aca="false">IF(Q458="","",B458+Lists!$Y$6)</f>
        <v/>
      </c>
      <c r="T458" s="29"/>
      <c r="U458" s="33" t="str">
        <f aca="true">IF(J458="","",IF(Q458="","—",IF(T458="Correct","Mastered",IF(OR(R458="Wrong",T458="Wrong"),"Keep reviewing",IF(AND(R458="",TODAY()&gt;=Q458),"Retry 1 DUE",IF(AND(R458="Correct",T458="",TODAY()&gt;=S458),"Retry 2 DUE",IF(R458="","Retry 1 scheduled","Retry 2 scheduled")))))))</f>
        <v/>
      </c>
    </row>
    <row r="459" customFormat="false" ht="15" hidden="false" customHeight="false" outlineLevel="0" collapsed="false">
      <c r="A459" s="27" t="str">
        <f aca="false">IF(COUNTA(B459:I459)=0,"",ROW()-4)</f>
        <v/>
      </c>
      <c r="B459" s="28"/>
      <c r="C459" s="29"/>
      <c r="D459" s="30"/>
      <c r="E459" s="29"/>
      <c r="F459" s="30"/>
      <c r="G459" s="31"/>
      <c r="H459" s="32"/>
      <c r="I459" s="32"/>
      <c r="J459" s="33" t="str">
        <f aca="false">IF(OR(H459="",I459=""),"",IF(UPPER(SUBSTITUTE(SUBSTITUTE(SUBSTITUTE(H459," ",""),",",""),";",""))=UPPER(SUBSTITUTE(SUBSTITUTE(SUBSTITUTE(I459," ",""),",",""),";","")),"Correct","Wrong"))</f>
        <v/>
      </c>
      <c r="K459" s="29"/>
      <c r="L459" s="29"/>
      <c r="M459" s="27" t="str">
        <f aca="false">IF(E459="","",IFERROR(INDEX(Lists!$B$5:$B$12,MATCH(E459,Lists!$A$5:$A$12,0)),""))</f>
        <v/>
      </c>
      <c r="N459" s="33" t="str">
        <f aca="false">IF(OR(L459="",M459=""),"",IF(L459&gt;M459,"Slow",IF(AND(J459="Wrong",L459&lt;0.5*M459),"Rushed?","OK")))</f>
        <v/>
      </c>
      <c r="O459" s="30"/>
      <c r="P459" s="30"/>
      <c r="Q459" s="34" t="str">
        <f aca="false">IF(OR(B459="",J459=""),"",IF(OR(J459="Wrong",K459="50-50",K459="Guess"),B459+Lists!$Y$5,""))</f>
        <v/>
      </c>
      <c r="R459" s="29"/>
      <c r="S459" s="34" t="str">
        <f aca="false">IF(Q459="","",B459+Lists!$Y$6)</f>
        <v/>
      </c>
      <c r="T459" s="29"/>
      <c r="U459" s="33" t="str">
        <f aca="true">IF(J459="","",IF(Q459="","—",IF(T459="Correct","Mastered",IF(OR(R459="Wrong",T459="Wrong"),"Keep reviewing",IF(AND(R459="",TODAY()&gt;=Q459),"Retry 1 DUE",IF(AND(R459="Correct",T459="",TODAY()&gt;=S459),"Retry 2 DUE",IF(R459="","Retry 1 scheduled","Retry 2 scheduled")))))))</f>
        <v/>
      </c>
    </row>
    <row r="460" customFormat="false" ht="15" hidden="false" customHeight="false" outlineLevel="0" collapsed="false">
      <c r="A460" s="27" t="str">
        <f aca="false">IF(COUNTA(B460:I460)=0,"",ROW()-4)</f>
        <v/>
      </c>
      <c r="B460" s="28"/>
      <c r="C460" s="29"/>
      <c r="D460" s="30"/>
      <c r="E460" s="29"/>
      <c r="F460" s="30"/>
      <c r="G460" s="31"/>
      <c r="H460" s="32"/>
      <c r="I460" s="32"/>
      <c r="J460" s="33" t="str">
        <f aca="false">IF(OR(H460="",I460=""),"",IF(UPPER(SUBSTITUTE(SUBSTITUTE(SUBSTITUTE(H460," ",""),",",""),";",""))=UPPER(SUBSTITUTE(SUBSTITUTE(SUBSTITUTE(I460," ",""),",",""),";","")),"Correct","Wrong"))</f>
        <v/>
      </c>
      <c r="K460" s="29"/>
      <c r="L460" s="29"/>
      <c r="M460" s="27" t="str">
        <f aca="false">IF(E460="","",IFERROR(INDEX(Lists!$B$5:$B$12,MATCH(E460,Lists!$A$5:$A$12,0)),""))</f>
        <v/>
      </c>
      <c r="N460" s="33" t="str">
        <f aca="false">IF(OR(L460="",M460=""),"",IF(L460&gt;M460,"Slow",IF(AND(J460="Wrong",L460&lt;0.5*M460),"Rushed?","OK")))</f>
        <v/>
      </c>
      <c r="O460" s="30"/>
      <c r="P460" s="30"/>
      <c r="Q460" s="34" t="str">
        <f aca="false">IF(OR(B460="",J460=""),"",IF(OR(J460="Wrong",K460="50-50",K460="Guess"),B460+Lists!$Y$5,""))</f>
        <v/>
      </c>
      <c r="R460" s="29"/>
      <c r="S460" s="34" t="str">
        <f aca="false">IF(Q460="","",B460+Lists!$Y$6)</f>
        <v/>
      </c>
      <c r="T460" s="29"/>
      <c r="U460" s="33" t="str">
        <f aca="true">IF(J460="","",IF(Q460="","—",IF(T460="Correct","Mastered",IF(OR(R460="Wrong",T460="Wrong"),"Keep reviewing",IF(AND(R460="",TODAY()&gt;=Q460),"Retry 1 DUE",IF(AND(R460="Correct",T460="",TODAY()&gt;=S460),"Retry 2 DUE",IF(R460="","Retry 1 scheduled","Retry 2 scheduled")))))))</f>
        <v/>
      </c>
    </row>
    <row r="461" customFormat="false" ht="15" hidden="false" customHeight="false" outlineLevel="0" collapsed="false">
      <c r="A461" s="27" t="str">
        <f aca="false">IF(COUNTA(B461:I461)=0,"",ROW()-4)</f>
        <v/>
      </c>
      <c r="B461" s="28"/>
      <c r="C461" s="29"/>
      <c r="D461" s="30"/>
      <c r="E461" s="29"/>
      <c r="F461" s="30"/>
      <c r="G461" s="31"/>
      <c r="H461" s="32"/>
      <c r="I461" s="32"/>
      <c r="J461" s="33" t="str">
        <f aca="false">IF(OR(H461="",I461=""),"",IF(UPPER(SUBSTITUTE(SUBSTITUTE(SUBSTITUTE(H461," ",""),",",""),";",""))=UPPER(SUBSTITUTE(SUBSTITUTE(SUBSTITUTE(I461," ",""),",",""),";","")),"Correct","Wrong"))</f>
        <v/>
      </c>
      <c r="K461" s="29"/>
      <c r="L461" s="29"/>
      <c r="M461" s="27" t="str">
        <f aca="false">IF(E461="","",IFERROR(INDEX(Lists!$B$5:$B$12,MATCH(E461,Lists!$A$5:$A$12,0)),""))</f>
        <v/>
      </c>
      <c r="N461" s="33" t="str">
        <f aca="false">IF(OR(L461="",M461=""),"",IF(L461&gt;M461,"Slow",IF(AND(J461="Wrong",L461&lt;0.5*M461),"Rushed?","OK")))</f>
        <v/>
      </c>
      <c r="O461" s="30"/>
      <c r="P461" s="30"/>
      <c r="Q461" s="34" t="str">
        <f aca="false">IF(OR(B461="",J461=""),"",IF(OR(J461="Wrong",K461="50-50",K461="Guess"),B461+Lists!$Y$5,""))</f>
        <v/>
      </c>
      <c r="R461" s="29"/>
      <c r="S461" s="34" t="str">
        <f aca="false">IF(Q461="","",B461+Lists!$Y$6)</f>
        <v/>
      </c>
      <c r="T461" s="29"/>
      <c r="U461" s="33" t="str">
        <f aca="true">IF(J461="","",IF(Q461="","—",IF(T461="Correct","Mastered",IF(OR(R461="Wrong",T461="Wrong"),"Keep reviewing",IF(AND(R461="",TODAY()&gt;=Q461),"Retry 1 DUE",IF(AND(R461="Correct",T461="",TODAY()&gt;=S461),"Retry 2 DUE",IF(R461="","Retry 1 scheduled","Retry 2 scheduled")))))))</f>
        <v/>
      </c>
    </row>
    <row r="462" customFormat="false" ht="15" hidden="false" customHeight="false" outlineLevel="0" collapsed="false">
      <c r="A462" s="27" t="str">
        <f aca="false">IF(COUNTA(B462:I462)=0,"",ROW()-4)</f>
        <v/>
      </c>
      <c r="B462" s="28"/>
      <c r="C462" s="29"/>
      <c r="D462" s="30"/>
      <c r="E462" s="29"/>
      <c r="F462" s="30"/>
      <c r="G462" s="31"/>
      <c r="H462" s="32"/>
      <c r="I462" s="32"/>
      <c r="J462" s="33" t="str">
        <f aca="false">IF(OR(H462="",I462=""),"",IF(UPPER(SUBSTITUTE(SUBSTITUTE(SUBSTITUTE(H462," ",""),",",""),";",""))=UPPER(SUBSTITUTE(SUBSTITUTE(SUBSTITUTE(I462," ",""),",",""),";","")),"Correct","Wrong"))</f>
        <v/>
      </c>
      <c r="K462" s="29"/>
      <c r="L462" s="29"/>
      <c r="M462" s="27" t="str">
        <f aca="false">IF(E462="","",IFERROR(INDEX(Lists!$B$5:$B$12,MATCH(E462,Lists!$A$5:$A$12,0)),""))</f>
        <v/>
      </c>
      <c r="N462" s="33" t="str">
        <f aca="false">IF(OR(L462="",M462=""),"",IF(L462&gt;M462,"Slow",IF(AND(J462="Wrong",L462&lt;0.5*M462),"Rushed?","OK")))</f>
        <v/>
      </c>
      <c r="O462" s="30"/>
      <c r="P462" s="30"/>
      <c r="Q462" s="34" t="str">
        <f aca="false">IF(OR(B462="",J462=""),"",IF(OR(J462="Wrong",K462="50-50",K462="Guess"),B462+Lists!$Y$5,""))</f>
        <v/>
      </c>
      <c r="R462" s="29"/>
      <c r="S462" s="34" t="str">
        <f aca="false">IF(Q462="","",B462+Lists!$Y$6)</f>
        <v/>
      </c>
      <c r="T462" s="29"/>
      <c r="U462" s="33" t="str">
        <f aca="true">IF(J462="","",IF(Q462="","—",IF(T462="Correct","Mastered",IF(OR(R462="Wrong",T462="Wrong"),"Keep reviewing",IF(AND(R462="",TODAY()&gt;=Q462),"Retry 1 DUE",IF(AND(R462="Correct",T462="",TODAY()&gt;=S462),"Retry 2 DUE",IF(R462="","Retry 1 scheduled","Retry 2 scheduled")))))))</f>
        <v/>
      </c>
    </row>
    <row r="463" customFormat="false" ht="15" hidden="false" customHeight="false" outlineLevel="0" collapsed="false">
      <c r="A463" s="27" t="str">
        <f aca="false">IF(COUNTA(B463:I463)=0,"",ROW()-4)</f>
        <v/>
      </c>
      <c r="B463" s="28"/>
      <c r="C463" s="29"/>
      <c r="D463" s="30"/>
      <c r="E463" s="29"/>
      <c r="F463" s="30"/>
      <c r="G463" s="31"/>
      <c r="H463" s="32"/>
      <c r="I463" s="32"/>
      <c r="J463" s="33" t="str">
        <f aca="false">IF(OR(H463="",I463=""),"",IF(UPPER(SUBSTITUTE(SUBSTITUTE(SUBSTITUTE(H463," ",""),",",""),";",""))=UPPER(SUBSTITUTE(SUBSTITUTE(SUBSTITUTE(I463," ",""),",",""),";","")),"Correct","Wrong"))</f>
        <v/>
      </c>
      <c r="K463" s="29"/>
      <c r="L463" s="29"/>
      <c r="M463" s="27" t="str">
        <f aca="false">IF(E463="","",IFERROR(INDEX(Lists!$B$5:$B$12,MATCH(E463,Lists!$A$5:$A$12,0)),""))</f>
        <v/>
      </c>
      <c r="N463" s="33" t="str">
        <f aca="false">IF(OR(L463="",M463=""),"",IF(L463&gt;M463,"Slow",IF(AND(J463="Wrong",L463&lt;0.5*M463),"Rushed?","OK")))</f>
        <v/>
      </c>
      <c r="O463" s="30"/>
      <c r="P463" s="30"/>
      <c r="Q463" s="34" t="str">
        <f aca="false">IF(OR(B463="",J463=""),"",IF(OR(J463="Wrong",K463="50-50",K463="Guess"),B463+Lists!$Y$5,""))</f>
        <v/>
      </c>
      <c r="R463" s="29"/>
      <c r="S463" s="34" t="str">
        <f aca="false">IF(Q463="","",B463+Lists!$Y$6)</f>
        <v/>
      </c>
      <c r="T463" s="29"/>
      <c r="U463" s="33" t="str">
        <f aca="true">IF(J463="","",IF(Q463="","—",IF(T463="Correct","Mastered",IF(OR(R463="Wrong",T463="Wrong"),"Keep reviewing",IF(AND(R463="",TODAY()&gt;=Q463),"Retry 1 DUE",IF(AND(R463="Correct",T463="",TODAY()&gt;=S463),"Retry 2 DUE",IF(R463="","Retry 1 scheduled","Retry 2 scheduled")))))))</f>
        <v/>
      </c>
    </row>
    <row r="464" customFormat="false" ht="15" hidden="false" customHeight="false" outlineLevel="0" collapsed="false">
      <c r="A464" s="27" t="str">
        <f aca="false">IF(COUNTA(B464:I464)=0,"",ROW()-4)</f>
        <v/>
      </c>
      <c r="B464" s="28"/>
      <c r="C464" s="29"/>
      <c r="D464" s="30"/>
      <c r="E464" s="29"/>
      <c r="F464" s="30"/>
      <c r="G464" s="31"/>
      <c r="H464" s="32"/>
      <c r="I464" s="32"/>
      <c r="J464" s="33" t="str">
        <f aca="false">IF(OR(H464="",I464=""),"",IF(UPPER(SUBSTITUTE(SUBSTITUTE(SUBSTITUTE(H464," ",""),",",""),";",""))=UPPER(SUBSTITUTE(SUBSTITUTE(SUBSTITUTE(I464," ",""),",",""),";","")),"Correct","Wrong"))</f>
        <v/>
      </c>
      <c r="K464" s="29"/>
      <c r="L464" s="29"/>
      <c r="M464" s="27" t="str">
        <f aca="false">IF(E464="","",IFERROR(INDEX(Lists!$B$5:$B$12,MATCH(E464,Lists!$A$5:$A$12,0)),""))</f>
        <v/>
      </c>
      <c r="N464" s="33" t="str">
        <f aca="false">IF(OR(L464="",M464=""),"",IF(L464&gt;M464,"Slow",IF(AND(J464="Wrong",L464&lt;0.5*M464),"Rushed?","OK")))</f>
        <v/>
      </c>
      <c r="O464" s="30"/>
      <c r="P464" s="30"/>
      <c r="Q464" s="34" t="str">
        <f aca="false">IF(OR(B464="",J464=""),"",IF(OR(J464="Wrong",K464="50-50",K464="Guess"),B464+Lists!$Y$5,""))</f>
        <v/>
      </c>
      <c r="R464" s="29"/>
      <c r="S464" s="34" t="str">
        <f aca="false">IF(Q464="","",B464+Lists!$Y$6)</f>
        <v/>
      </c>
      <c r="T464" s="29"/>
      <c r="U464" s="33" t="str">
        <f aca="true">IF(J464="","",IF(Q464="","—",IF(T464="Correct","Mastered",IF(OR(R464="Wrong",T464="Wrong"),"Keep reviewing",IF(AND(R464="",TODAY()&gt;=Q464),"Retry 1 DUE",IF(AND(R464="Correct",T464="",TODAY()&gt;=S464),"Retry 2 DUE",IF(R464="","Retry 1 scheduled","Retry 2 scheduled")))))))</f>
        <v/>
      </c>
    </row>
    <row r="465" customFormat="false" ht="15" hidden="false" customHeight="false" outlineLevel="0" collapsed="false">
      <c r="A465" s="27" t="str">
        <f aca="false">IF(COUNTA(B465:I465)=0,"",ROW()-4)</f>
        <v/>
      </c>
      <c r="B465" s="28"/>
      <c r="C465" s="29"/>
      <c r="D465" s="30"/>
      <c r="E465" s="29"/>
      <c r="F465" s="30"/>
      <c r="G465" s="31"/>
      <c r="H465" s="32"/>
      <c r="I465" s="32"/>
      <c r="J465" s="33" t="str">
        <f aca="false">IF(OR(H465="",I465=""),"",IF(UPPER(SUBSTITUTE(SUBSTITUTE(SUBSTITUTE(H465," ",""),",",""),";",""))=UPPER(SUBSTITUTE(SUBSTITUTE(SUBSTITUTE(I465," ",""),",",""),";","")),"Correct","Wrong"))</f>
        <v/>
      </c>
      <c r="K465" s="29"/>
      <c r="L465" s="29"/>
      <c r="M465" s="27" t="str">
        <f aca="false">IF(E465="","",IFERROR(INDEX(Lists!$B$5:$B$12,MATCH(E465,Lists!$A$5:$A$12,0)),""))</f>
        <v/>
      </c>
      <c r="N465" s="33" t="str">
        <f aca="false">IF(OR(L465="",M465=""),"",IF(L465&gt;M465,"Slow",IF(AND(J465="Wrong",L465&lt;0.5*M465),"Rushed?","OK")))</f>
        <v/>
      </c>
      <c r="O465" s="30"/>
      <c r="P465" s="30"/>
      <c r="Q465" s="34" t="str">
        <f aca="false">IF(OR(B465="",J465=""),"",IF(OR(J465="Wrong",K465="50-50",K465="Guess"),B465+Lists!$Y$5,""))</f>
        <v/>
      </c>
      <c r="R465" s="29"/>
      <c r="S465" s="34" t="str">
        <f aca="false">IF(Q465="","",B465+Lists!$Y$6)</f>
        <v/>
      </c>
      <c r="T465" s="29"/>
      <c r="U465" s="33" t="str">
        <f aca="true">IF(J465="","",IF(Q465="","—",IF(T465="Correct","Mastered",IF(OR(R465="Wrong",T465="Wrong"),"Keep reviewing",IF(AND(R465="",TODAY()&gt;=Q465),"Retry 1 DUE",IF(AND(R465="Correct",T465="",TODAY()&gt;=S465),"Retry 2 DUE",IF(R465="","Retry 1 scheduled","Retry 2 scheduled")))))))</f>
        <v/>
      </c>
    </row>
    <row r="466" customFormat="false" ht="15" hidden="false" customHeight="false" outlineLevel="0" collapsed="false">
      <c r="A466" s="27" t="str">
        <f aca="false">IF(COUNTA(B466:I466)=0,"",ROW()-4)</f>
        <v/>
      </c>
      <c r="B466" s="28"/>
      <c r="C466" s="29"/>
      <c r="D466" s="30"/>
      <c r="E466" s="29"/>
      <c r="F466" s="30"/>
      <c r="G466" s="31"/>
      <c r="H466" s="32"/>
      <c r="I466" s="32"/>
      <c r="J466" s="33" t="str">
        <f aca="false">IF(OR(H466="",I466=""),"",IF(UPPER(SUBSTITUTE(SUBSTITUTE(SUBSTITUTE(H466," ",""),",",""),";",""))=UPPER(SUBSTITUTE(SUBSTITUTE(SUBSTITUTE(I466," ",""),",",""),";","")),"Correct","Wrong"))</f>
        <v/>
      </c>
      <c r="K466" s="29"/>
      <c r="L466" s="29"/>
      <c r="M466" s="27" t="str">
        <f aca="false">IF(E466="","",IFERROR(INDEX(Lists!$B$5:$B$12,MATCH(E466,Lists!$A$5:$A$12,0)),""))</f>
        <v/>
      </c>
      <c r="N466" s="33" t="str">
        <f aca="false">IF(OR(L466="",M466=""),"",IF(L466&gt;M466,"Slow",IF(AND(J466="Wrong",L466&lt;0.5*M466),"Rushed?","OK")))</f>
        <v/>
      </c>
      <c r="O466" s="30"/>
      <c r="P466" s="30"/>
      <c r="Q466" s="34" t="str">
        <f aca="false">IF(OR(B466="",J466=""),"",IF(OR(J466="Wrong",K466="50-50",K466="Guess"),B466+Lists!$Y$5,""))</f>
        <v/>
      </c>
      <c r="R466" s="29"/>
      <c r="S466" s="34" t="str">
        <f aca="false">IF(Q466="","",B466+Lists!$Y$6)</f>
        <v/>
      </c>
      <c r="T466" s="29"/>
      <c r="U466" s="33" t="str">
        <f aca="true">IF(J466="","",IF(Q466="","—",IF(T466="Correct","Mastered",IF(OR(R466="Wrong",T466="Wrong"),"Keep reviewing",IF(AND(R466="",TODAY()&gt;=Q466),"Retry 1 DUE",IF(AND(R466="Correct",T466="",TODAY()&gt;=S466),"Retry 2 DUE",IF(R466="","Retry 1 scheduled","Retry 2 scheduled")))))))</f>
        <v/>
      </c>
    </row>
    <row r="467" customFormat="false" ht="15" hidden="false" customHeight="false" outlineLevel="0" collapsed="false">
      <c r="A467" s="27" t="str">
        <f aca="false">IF(COUNTA(B467:I467)=0,"",ROW()-4)</f>
        <v/>
      </c>
      <c r="B467" s="28"/>
      <c r="C467" s="29"/>
      <c r="D467" s="30"/>
      <c r="E467" s="29"/>
      <c r="F467" s="30"/>
      <c r="G467" s="31"/>
      <c r="H467" s="32"/>
      <c r="I467" s="32"/>
      <c r="J467" s="33" t="str">
        <f aca="false">IF(OR(H467="",I467=""),"",IF(UPPER(SUBSTITUTE(SUBSTITUTE(SUBSTITUTE(H467," ",""),",",""),";",""))=UPPER(SUBSTITUTE(SUBSTITUTE(SUBSTITUTE(I467," ",""),",",""),";","")),"Correct","Wrong"))</f>
        <v/>
      </c>
      <c r="K467" s="29"/>
      <c r="L467" s="29"/>
      <c r="M467" s="27" t="str">
        <f aca="false">IF(E467="","",IFERROR(INDEX(Lists!$B$5:$B$12,MATCH(E467,Lists!$A$5:$A$12,0)),""))</f>
        <v/>
      </c>
      <c r="N467" s="33" t="str">
        <f aca="false">IF(OR(L467="",M467=""),"",IF(L467&gt;M467,"Slow",IF(AND(J467="Wrong",L467&lt;0.5*M467),"Rushed?","OK")))</f>
        <v/>
      </c>
      <c r="O467" s="30"/>
      <c r="P467" s="30"/>
      <c r="Q467" s="34" t="str">
        <f aca="false">IF(OR(B467="",J467=""),"",IF(OR(J467="Wrong",K467="50-50",K467="Guess"),B467+Lists!$Y$5,""))</f>
        <v/>
      </c>
      <c r="R467" s="29"/>
      <c r="S467" s="34" t="str">
        <f aca="false">IF(Q467="","",B467+Lists!$Y$6)</f>
        <v/>
      </c>
      <c r="T467" s="29"/>
      <c r="U467" s="33" t="str">
        <f aca="true">IF(J467="","",IF(Q467="","—",IF(T467="Correct","Mastered",IF(OR(R467="Wrong",T467="Wrong"),"Keep reviewing",IF(AND(R467="",TODAY()&gt;=Q467),"Retry 1 DUE",IF(AND(R467="Correct",T467="",TODAY()&gt;=S467),"Retry 2 DUE",IF(R467="","Retry 1 scheduled","Retry 2 scheduled")))))))</f>
        <v/>
      </c>
    </row>
    <row r="468" customFormat="false" ht="15" hidden="false" customHeight="false" outlineLevel="0" collapsed="false">
      <c r="A468" s="27" t="str">
        <f aca="false">IF(COUNTA(B468:I468)=0,"",ROW()-4)</f>
        <v/>
      </c>
      <c r="B468" s="28"/>
      <c r="C468" s="29"/>
      <c r="D468" s="30"/>
      <c r="E468" s="29"/>
      <c r="F468" s="30"/>
      <c r="G468" s="31"/>
      <c r="H468" s="32"/>
      <c r="I468" s="32"/>
      <c r="J468" s="33" t="str">
        <f aca="false">IF(OR(H468="",I468=""),"",IF(UPPER(SUBSTITUTE(SUBSTITUTE(SUBSTITUTE(H468," ",""),",",""),";",""))=UPPER(SUBSTITUTE(SUBSTITUTE(SUBSTITUTE(I468," ",""),",",""),";","")),"Correct","Wrong"))</f>
        <v/>
      </c>
      <c r="K468" s="29"/>
      <c r="L468" s="29"/>
      <c r="M468" s="27" t="str">
        <f aca="false">IF(E468="","",IFERROR(INDEX(Lists!$B$5:$B$12,MATCH(E468,Lists!$A$5:$A$12,0)),""))</f>
        <v/>
      </c>
      <c r="N468" s="33" t="str">
        <f aca="false">IF(OR(L468="",M468=""),"",IF(L468&gt;M468,"Slow",IF(AND(J468="Wrong",L468&lt;0.5*M468),"Rushed?","OK")))</f>
        <v/>
      </c>
      <c r="O468" s="30"/>
      <c r="P468" s="30"/>
      <c r="Q468" s="34" t="str">
        <f aca="false">IF(OR(B468="",J468=""),"",IF(OR(J468="Wrong",K468="50-50",K468="Guess"),B468+Lists!$Y$5,""))</f>
        <v/>
      </c>
      <c r="R468" s="29"/>
      <c r="S468" s="34" t="str">
        <f aca="false">IF(Q468="","",B468+Lists!$Y$6)</f>
        <v/>
      </c>
      <c r="T468" s="29"/>
      <c r="U468" s="33" t="str">
        <f aca="true">IF(J468="","",IF(Q468="","—",IF(T468="Correct","Mastered",IF(OR(R468="Wrong",T468="Wrong"),"Keep reviewing",IF(AND(R468="",TODAY()&gt;=Q468),"Retry 1 DUE",IF(AND(R468="Correct",T468="",TODAY()&gt;=S468),"Retry 2 DUE",IF(R468="","Retry 1 scheduled","Retry 2 scheduled")))))))</f>
        <v/>
      </c>
    </row>
    <row r="469" customFormat="false" ht="15" hidden="false" customHeight="false" outlineLevel="0" collapsed="false">
      <c r="A469" s="27" t="str">
        <f aca="false">IF(COUNTA(B469:I469)=0,"",ROW()-4)</f>
        <v/>
      </c>
      <c r="B469" s="28"/>
      <c r="C469" s="29"/>
      <c r="D469" s="30"/>
      <c r="E469" s="29"/>
      <c r="F469" s="30"/>
      <c r="G469" s="31"/>
      <c r="H469" s="32"/>
      <c r="I469" s="32"/>
      <c r="J469" s="33" t="str">
        <f aca="false">IF(OR(H469="",I469=""),"",IF(UPPER(SUBSTITUTE(SUBSTITUTE(SUBSTITUTE(H469," ",""),",",""),";",""))=UPPER(SUBSTITUTE(SUBSTITUTE(SUBSTITUTE(I469," ",""),",",""),";","")),"Correct","Wrong"))</f>
        <v/>
      </c>
      <c r="K469" s="29"/>
      <c r="L469" s="29"/>
      <c r="M469" s="27" t="str">
        <f aca="false">IF(E469="","",IFERROR(INDEX(Lists!$B$5:$B$12,MATCH(E469,Lists!$A$5:$A$12,0)),""))</f>
        <v/>
      </c>
      <c r="N469" s="33" t="str">
        <f aca="false">IF(OR(L469="",M469=""),"",IF(L469&gt;M469,"Slow",IF(AND(J469="Wrong",L469&lt;0.5*M469),"Rushed?","OK")))</f>
        <v/>
      </c>
      <c r="O469" s="30"/>
      <c r="P469" s="30"/>
      <c r="Q469" s="34" t="str">
        <f aca="false">IF(OR(B469="",J469=""),"",IF(OR(J469="Wrong",K469="50-50",K469="Guess"),B469+Lists!$Y$5,""))</f>
        <v/>
      </c>
      <c r="R469" s="29"/>
      <c r="S469" s="34" t="str">
        <f aca="false">IF(Q469="","",B469+Lists!$Y$6)</f>
        <v/>
      </c>
      <c r="T469" s="29"/>
      <c r="U469" s="33" t="str">
        <f aca="true">IF(J469="","",IF(Q469="","—",IF(T469="Correct","Mastered",IF(OR(R469="Wrong",T469="Wrong"),"Keep reviewing",IF(AND(R469="",TODAY()&gt;=Q469),"Retry 1 DUE",IF(AND(R469="Correct",T469="",TODAY()&gt;=S469),"Retry 2 DUE",IF(R469="","Retry 1 scheduled","Retry 2 scheduled")))))))</f>
        <v/>
      </c>
    </row>
    <row r="470" customFormat="false" ht="15" hidden="false" customHeight="false" outlineLevel="0" collapsed="false">
      <c r="A470" s="27" t="str">
        <f aca="false">IF(COUNTA(B470:I470)=0,"",ROW()-4)</f>
        <v/>
      </c>
      <c r="B470" s="28"/>
      <c r="C470" s="29"/>
      <c r="D470" s="30"/>
      <c r="E470" s="29"/>
      <c r="F470" s="30"/>
      <c r="G470" s="31"/>
      <c r="H470" s="32"/>
      <c r="I470" s="32"/>
      <c r="J470" s="33" t="str">
        <f aca="false">IF(OR(H470="",I470=""),"",IF(UPPER(SUBSTITUTE(SUBSTITUTE(SUBSTITUTE(H470," ",""),",",""),";",""))=UPPER(SUBSTITUTE(SUBSTITUTE(SUBSTITUTE(I470," ",""),",",""),";","")),"Correct","Wrong"))</f>
        <v/>
      </c>
      <c r="K470" s="29"/>
      <c r="L470" s="29"/>
      <c r="M470" s="27" t="str">
        <f aca="false">IF(E470="","",IFERROR(INDEX(Lists!$B$5:$B$12,MATCH(E470,Lists!$A$5:$A$12,0)),""))</f>
        <v/>
      </c>
      <c r="N470" s="33" t="str">
        <f aca="false">IF(OR(L470="",M470=""),"",IF(L470&gt;M470,"Slow",IF(AND(J470="Wrong",L470&lt;0.5*M470),"Rushed?","OK")))</f>
        <v/>
      </c>
      <c r="O470" s="30"/>
      <c r="P470" s="30"/>
      <c r="Q470" s="34" t="str">
        <f aca="false">IF(OR(B470="",J470=""),"",IF(OR(J470="Wrong",K470="50-50",K470="Guess"),B470+Lists!$Y$5,""))</f>
        <v/>
      </c>
      <c r="R470" s="29"/>
      <c r="S470" s="34" t="str">
        <f aca="false">IF(Q470="","",B470+Lists!$Y$6)</f>
        <v/>
      </c>
      <c r="T470" s="29"/>
      <c r="U470" s="33" t="str">
        <f aca="true">IF(J470="","",IF(Q470="","—",IF(T470="Correct","Mastered",IF(OR(R470="Wrong",T470="Wrong"),"Keep reviewing",IF(AND(R470="",TODAY()&gt;=Q470),"Retry 1 DUE",IF(AND(R470="Correct",T470="",TODAY()&gt;=S470),"Retry 2 DUE",IF(R470="","Retry 1 scheduled","Retry 2 scheduled")))))))</f>
        <v/>
      </c>
    </row>
    <row r="471" customFormat="false" ht="15" hidden="false" customHeight="false" outlineLevel="0" collapsed="false">
      <c r="A471" s="27" t="str">
        <f aca="false">IF(COUNTA(B471:I471)=0,"",ROW()-4)</f>
        <v/>
      </c>
      <c r="B471" s="28"/>
      <c r="C471" s="29"/>
      <c r="D471" s="30"/>
      <c r="E471" s="29"/>
      <c r="F471" s="30"/>
      <c r="G471" s="31"/>
      <c r="H471" s="32"/>
      <c r="I471" s="32"/>
      <c r="J471" s="33" t="str">
        <f aca="false">IF(OR(H471="",I471=""),"",IF(UPPER(SUBSTITUTE(SUBSTITUTE(SUBSTITUTE(H471," ",""),",",""),";",""))=UPPER(SUBSTITUTE(SUBSTITUTE(SUBSTITUTE(I471," ",""),",",""),";","")),"Correct","Wrong"))</f>
        <v/>
      </c>
      <c r="K471" s="29"/>
      <c r="L471" s="29"/>
      <c r="M471" s="27" t="str">
        <f aca="false">IF(E471="","",IFERROR(INDEX(Lists!$B$5:$B$12,MATCH(E471,Lists!$A$5:$A$12,0)),""))</f>
        <v/>
      </c>
      <c r="N471" s="33" t="str">
        <f aca="false">IF(OR(L471="",M471=""),"",IF(L471&gt;M471,"Slow",IF(AND(J471="Wrong",L471&lt;0.5*M471),"Rushed?","OK")))</f>
        <v/>
      </c>
      <c r="O471" s="30"/>
      <c r="P471" s="30"/>
      <c r="Q471" s="34" t="str">
        <f aca="false">IF(OR(B471="",J471=""),"",IF(OR(J471="Wrong",K471="50-50",K471="Guess"),B471+Lists!$Y$5,""))</f>
        <v/>
      </c>
      <c r="R471" s="29"/>
      <c r="S471" s="34" t="str">
        <f aca="false">IF(Q471="","",B471+Lists!$Y$6)</f>
        <v/>
      </c>
      <c r="T471" s="29"/>
      <c r="U471" s="33" t="str">
        <f aca="true">IF(J471="","",IF(Q471="","—",IF(T471="Correct","Mastered",IF(OR(R471="Wrong",T471="Wrong"),"Keep reviewing",IF(AND(R471="",TODAY()&gt;=Q471),"Retry 1 DUE",IF(AND(R471="Correct",T471="",TODAY()&gt;=S471),"Retry 2 DUE",IF(R471="","Retry 1 scheduled","Retry 2 scheduled")))))))</f>
        <v/>
      </c>
    </row>
    <row r="472" customFormat="false" ht="15" hidden="false" customHeight="false" outlineLevel="0" collapsed="false">
      <c r="A472" s="27" t="str">
        <f aca="false">IF(COUNTA(B472:I472)=0,"",ROW()-4)</f>
        <v/>
      </c>
      <c r="B472" s="28"/>
      <c r="C472" s="29"/>
      <c r="D472" s="30"/>
      <c r="E472" s="29"/>
      <c r="F472" s="30"/>
      <c r="G472" s="31"/>
      <c r="H472" s="32"/>
      <c r="I472" s="32"/>
      <c r="J472" s="33" t="str">
        <f aca="false">IF(OR(H472="",I472=""),"",IF(UPPER(SUBSTITUTE(SUBSTITUTE(SUBSTITUTE(H472," ",""),",",""),";",""))=UPPER(SUBSTITUTE(SUBSTITUTE(SUBSTITUTE(I472," ",""),",",""),";","")),"Correct","Wrong"))</f>
        <v/>
      </c>
      <c r="K472" s="29"/>
      <c r="L472" s="29"/>
      <c r="M472" s="27" t="str">
        <f aca="false">IF(E472="","",IFERROR(INDEX(Lists!$B$5:$B$12,MATCH(E472,Lists!$A$5:$A$12,0)),""))</f>
        <v/>
      </c>
      <c r="N472" s="33" t="str">
        <f aca="false">IF(OR(L472="",M472=""),"",IF(L472&gt;M472,"Slow",IF(AND(J472="Wrong",L472&lt;0.5*M472),"Rushed?","OK")))</f>
        <v/>
      </c>
      <c r="O472" s="30"/>
      <c r="P472" s="30"/>
      <c r="Q472" s="34" t="str">
        <f aca="false">IF(OR(B472="",J472=""),"",IF(OR(J472="Wrong",K472="50-50",K472="Guess"),B472+Lists!$Y$5,""))</f>
        <v/>
      </c>
      <c r="R472" s="29"/>
      <c r="S472" s="34" t="str">
        <f aca="false">IF(Q472="","",B472+Lists!$Y$6)</f>
        <v/>
      </c>
      <c r="T472" s="29"/>
      <c r="U472" s="33" t="str">
        <f aca="true">IF(J472="","",IF(Q472="","—",IF(T472="Correct","Mastered",IF(OR(R472="Wrong",T472="Wrong"),"Keep reviewing",IF(AND(R472="",TODAY()&gt;=Q472),"Retry 1 DUE",IF(AND(R472="Correct",T472="",TODAY()&gt;=S472),"Retry 2 DUE",IF(R472="","Retry 1 scheduled","Retry 2 scheduled")))))))</f>
        <v/>
      </c>
    </row>
    <row r="473" customFormat="false" ht="15" hidden="false" customHeight="false" outlineLevel="0" collapsed="false">
      <c r="A473" s="27" t="str">
        <f aca="false">IF(COUNTA(B473:I473)=0,"",ROW()-4)</f>
        <v/>
      </c>
      <c r="B473" s="28"/>
      <c r="C473" s="29"/>
      <c r="D473" s="30"/>
      <c r="E473" s="29"/>
      <c r="F473" s="30"/>
      <c r="G473" s="31"/>
      <c r="H473" s="32"/>
      <c r="I473" s="32"/>
      <c r="J473" s="33" t="str">
        <f aca="false">IF(OR(H473="",I473=""),"",IF(UPPER(SUBSTITUTE(SUBSTITUTE(SUBSTITUTE(H473," ",""),",",""),";",""))=UPPER(SUBSTITUTE(SUBSTITUTE(SUBSTITUTE(I473," ",""),",",""),";","")),"Correct","Wrong"))</f>
        <v/>
      </c>
      <c r="K473" s="29"/>
      <c r="L473" s="29"/>
      <c r="M473" s="27" t="str">
        <f aca="false">IF(E473="","",IFERROR(INDEX(Lists!$B$5:$B$12,MATCH(E473,Lists!$A$5:$A$12,0)),""))</f>
        <v/>
      </c>
      <c r="N473" s="33" t="str">
        <f aca="false">IF(OR(L473="",M473=""),"",IF(L473&gt;M473,"Slow",IF(AND(J473="Wrong",L473&lt;0.5*M473),"Rushed?","OK")))</f>
        <v/>
      </c>
      <c r="O473" s="30"/>
      <c r="P473" s="30"/>
      <c r="Q473" s="34" t="str">
        <f aca="false">IF(OR(B473="",J473=""),"",IF(OR(J473="Wrong",K473="50-50",K473="Guess"),B473+Lists!$Y$5,""))</f>
        <v/>
      </c>
      <c r="R473" s="29"/>
      <c r="S473" s="34" t="str">
        <f aca="false">IF(Q473="","",B473+Lists!$Y$6)</f>
        <v/>
      </c>
      <c r="T473" s="29"/>
      <c r="U473" s="33" t="str">
        <f aca="true">IF(J473="","",IF(Q473="","—",IF(T473="Correct","Mastered",IF(OR(R473="Wrong",T473="Wrong"),"Keep reviewing",IF(AND(R473="",TODAY()&gt;=Q473),"Retry 1 DUE",IF(AND(R473="Correct",T473="",TODAY()&gt;=S473),"Retry 2 DUE",IF(R473="","Retry 1 scheduled","Retry 2 scheduled")))))))</f>
        <v/>
      </c>
    </row>
    <row r="474" customFormat="false" ht="15" hidden="false" customHeight="false" outlineLevel="0" collapsed="false">
      <c r="A474" s="27" t="str">
        <f aca="false">IF(COUNTA(B474:I474)=0,"",ROW()-4)</f>
        <v/>
      </c>
      <c r="B474" s="28"/>
      <c r="C474" s="29"/>
      <c r="D474" s="30"/>
      <c r="E474" s="29"/>
      <c r="F474" s="30"/>
      <c r="G474" s="31"/>
      <c r="H474" s="32"/>
      <c r="I474" s="32"/>
      <c r="J474" s="33" t="str">
        <f aca="false">IF(OR(H474="",I474=""),"",IF(UPPER(SUBSTITUTE(SUBSTITUTE(SUBSTITUTE(H474," ",""),",",""),";",""))=UPPER(SUBSTITUTE(SUBSTITUTE(SUBSTITUTE(I474," ",""),",",""),";","")),"Correct","Wrong"))</f>
        <v/>
      </c>
      <c r="K474" s="29"/>
      <c r="L474" s="29"/>
      <c r="M474" s="27" t="str">
        <f aca="false">IF(E474="","",IFERROR(INDEX(Lists!$B$5:$B$12,MATCH(E474,Lists!$A$5:$A$12,0)),""))</f>
        <v/>
      </c>
      <c r="N474" s="33" t="str">
        <f aca="false">IF(OR(L474="",M474=""),"",IF(L474&gt;M474,"Slow",IF(AND(J474="Wrong",L474&lt;0.5*M474),"Rushed?","OK")))</f>
        <v/>
      </c>
      <c r="O474" s="30"/>
      <c r="P474" s="30"/>
      <c r="Q474" s="34" t="str">
        <f aca="false">IF(OR(B474="",J474=""),"",IF(OR(J474="Wrong",K474="50-50",K474="Guess"),B474+Lists!$Y$5,""))</f>
        <v/>
      </c>
      <c r="R474" s="29"/>
      <c r="S474" s="34" t="str">
        <f aca="false">IF(Q474="","",B474+Lists!$Y$6)</f>
        <v/>
      </c>
      <c r="T474" s="29"/>
      <c r="U474" s="33" t="str">
        <f aca="true">IF(J474="","",IF(Q474="","—",IF(T474="Correct","Mastered",IF(OR(R474="Wrong",T474="Wrong"),"Keep reviewing",IF(AND(R474="",TODAY()&gt;=Q474),"Retry 1 DUE",IF(AND(R474="Correct",T474="",TODAY()&gt;=S474),"Retry 2 DUE",IF(R474="","Retry 1 scheduled","Retry 2 scheduled")))))))</f>
        <v/>
      </c>
    </row>
    <row r="475" customFormat="false" ht="15" hidden="false" customHeight="false" outlineLevel="0" collapsed="false">
      <c r="A475" s="27" t="str">
        <f aca="false">IF(COUNTA(B475:I475)=0,"",ROW()-4)</f>
        <v/>
      </c>
      <c r="B475" s="28"/>
      <c r="C475" s="29"/>
      <c r="D475" s="30"/>
      <c r="E475" s="29"/>
      <c r="F475" s="30"/>
      <c r="G475" s="31"/>
      <c r="H475" s="32"/>
      <c r="I475" s="32"/>
      <c r="J475" s="33" t="str">
        <f aca="false">IF(OR(H475="",I475=""),"",IF(UPPER(SUBSTITUTE(SUBSTITUTE(SUBSTITUTE(H475," ",""),",",""),";",""))=UPPER(SUBSTITUTE(SUBSTITUTE(SUBSTITUTE(I475," ",""),",",""),";","")),"Correct","Wrong"))</f>
        <v/>
      </c>
      <c r="K475" s="29"/>
      <c r="L475" s="29"/>
      <c r="M475" s="27" t="str">
        <f aca="false">IF(E475="","",IFERROR(INDEX(Lists!$B$5:$B$12,MATCH(E475,Lists!$A$5:$A$12,0)),""))</f>
        <v/>
      </c>
      <c r="N475" s="33" t="str">
        <f aca="false">IF(OR(L475="",M475=""),"",IF(L475&gt;M475,"Slow",IF(AND(J475="Wrong",L475&lt;0.5*M475),"Rushed?","OK")))</f>
        <v/>
      </c>
      <c r="O475" s="30"/>
      <c r="P475" s="30"/>
      <c r="Q475" s="34" t="str">
        <f aca="false">IF(OR(B475="",J475=""),"",IF(OR(J475="Wrong",K475="50-50",K475="Guess"),B475+Lists!$Y$5,""))</f>
        <v/>
      </c>
      <c r="R475" s="29"/>
      <c r="S475" s="34" t="str">
        <f aca="false">IF(Q475="","",B475+Lists!$Y$6)</f>
        <v/>
      </c>
      <c r="T475" s="29"/>
      <c r="U475" s="33" t="str">
        <f aca="true">IF(J475="","",IF(Q475="","—",IF(T475="Correct","Mastered",IF(OR(R475="Wrong",T475="Wrong"),"Keep reviewing",IF(AND(R475="",TODAY()&gt;=Q475),"Retry 1 DUE",IF(AND(R475="Correct",T475="",TODAY()&gt;=S475),"Retry 2 DUE",IF(R475="","Retry 1 scheduled","Retry 2 scheduled")))))))</f>
        <v/>
      </c>
    </row>
    <row r="476" customFormat="false" ht="15" hidden="false" customHeight="false" outlineLevel="0" collapsed="false">
      <c r="A476" s="27" t="str">
        <f aca="false">IF(COUNTA(B476:I476)=0,"",ROW()-4)</f>
        <v/>
      </c>
      <c r="B476" s="28"/>
      <c r="C476" s="29"/>
      <c r="D476" s="30"/>
      <c r="E476" s="29"/>
      <c r="F476" s="30"/>
      <c r="G476" s="31"/>
      <c r="H476" s="32"/>
      <c r="I476" s="32"/>
      <c r="J476" s="33" t="str">
        <f aca="false">IF(OR(H476="",I476=""),"",IF(UPPER(SUBSTITUTE(SUBSTITUTE(SUBSTITUTE(H476," ",""),",",""),";",""))=UPPER(SUBSTITUTE(SUBSTITUTE(SUBSTITUTE(I476," ",""),",",""),";","")),"Correct","Wrong"))</f>
        <v/>
      </c>
      <c r="K476" s="29"/>
      <c r="L476" s="29"/>
      <c r="M476" s="27" t="str">
        <f aca="false">IF(E476="","",IFERROR(INDEX(Lists!$B$5:$B$12,MATCH(E476,Lists!$A$5:$A$12,0)),""))</f>
        <v/>
      </c>
      <c r="N476" s="33" t="str">
        <f aca="false">IF(OR(L476="",M476=""),"",IF(L476&gt;M476,"Slow",IF(AND(J476="Wrong",L476&lt;0.5*M476),"Rushed?","OK")))</f>
        <v/>
      </c>
      <c r="O476" s="30"/>
      <c r="P476" s="30"/>
      <c r="Q476" s="34" t="str">
        <f aca="false">IF(OR(B476="",J476=""),"",IF(OR(J476="Wrong",K476="50-50",K476="Guess"),B476+Lists!$Y$5,""))</f>
        <v/>
      </c>
      <c r="R476" s="29"/>
      <c r="S476" s="34" t="str">
        <f aca="false">IF(Q476="","",B476+Lists!$Y$6)</f>
        <v/>
      </c>
      <c r="T476" s="29"/>
      <c r="U476" s="33" t="str">
        <f aca="true">IF(J476="","",IF(Q476="","—",IF(T476="Correct","Mastered",IF(OR(R476="Wrong",T476="Wrong"),"Keep reviewing",IF(AND(R476="",TODAY()&gt;=Q476),"Retry 1 DUE",IF(AND(R476="Correct",T476="",TODAY()&gt;=S476),"Retry 2 DUE",IF(R476="","Retry 1 scheduled","Retry 2 scheduled")))))))</f>
        <v/>
      </c>
    </row>
    <row r="477" customFormat="false" ht="15" hidden="false" customHeight="false" outlineLevel="0" collapsed="false">
      <c r="A477" s="27" t="str">
        <f aca="false">IF(COUNTA(B477:I477)=0,"",ROW()-4)</f>
        <v/>
      </c>
      <c r="B477" s="28"/>
      <c r="C477" s="29"/>
      <c r="D477" s="30"/>
      <c r="E477" s="29"/>
      <c r="F477" s="30"/>
      <c r="G477" s="31"/>
      <c r="H477" s="32"/>
      <c r="I477" s="32"/>
      <c r="J477" s="33" t="str">
        <f aca="false">IF(OR(H477="",I477=""),"",IF(UPPER(SUBSTITUTE(SUBSTITUTE(SUBSTITUTE(H477," ",""),",",""),";",""))=UPPER(SUBSTITUTE(SUBSTITUTE(SUBSTITUTE(I477," ",""),",",""),";","")),"Correct","Wrong"))</f>
        <v/>
      </c>
      <c r="K477" s="29"/>
      <c r="L477" s="29"/>
      <c r="M477" s="27" t="str">
        <f aca="false">IF(E477="","",IFERROR(INDEX(Lists!$B$5:$B$12,MATCH(E477,Lists!$A$5:$A$12,0)),""))</f>
        <v/>
      </c>
      <c r="N477" s="33" t="str">
        <f aca="false">IF(OR(L477="",M477=""),"",IF(L477&gt;M477,"Slow",IF(AND(J477="Wrong",L477&lt;0.5*M477),"Rushed?","OK")))</f>
        <v/>
      </c>
      <c r="O477" s="30"/>
      <c r="P477" s="30"/>
      <c r="Q477" s="34" t="str">
        <f aca="false">IF(OR(B477="",J477=""),"",IF(OR(J477="Wrong",K477="50-50",K477="Guess"),B477+Lists!$Y$5,""))</f>
        <v/>
      </c>
      <c r="R477" s="29"/>
      <c r="S477" s="34" t="str">
        <f aca="false">IF(Q477="","",B477+Lists!$Y$6)</f>
        <v/>
      </c>
      <c r="T477" s="29"/>
      <c r="U477" s="33" t="str">
        <f aca="true">IF(J477="","",IF(Q477="","—",IF(T477="Correct","Mastered",IF(OR(R477="Wrong",T477="Wrong"),"Keep reviewing",IF(AND(R477="",TODAY()&gt;=Q477),"Retry 1 DUE",IF(AND(R477="Correct",T477="",TODAY()&gt;=S477),"Retry 2 DUE",IF(R477="","Retry 1 scheduled","Retry 2 scheduled")))))))</f>
        <v/>
      </c>
    </row>
    <row r="478" customFormat="false" ht="15" hidden="false" customHeight="false" outlineLevel="0" collapsed="false">
      <c r="A478" s="27" t="str">
        <f aca="false">IF(COUNTA(B478:I478)=0,"",ROW()-4)</f>
        <v/>
      </c>
      <c r="B478" s="28"/>
      <c r="C478" s="29"/>
      <c r="D478" s="30"/>
      <c r="E478" s="29"/>
      <c r="F478" s="30"/>
      <c r="G478" s="31"/>
      <c r="H478" s="32"/>
      <c r="I478" s="32"/>
      <c r="J478" s="33" t="str">
        <f aca="false">IF(OR(H478="",I478=""),"",IF(UPPER(SUBSTITUTE(SUBSTITUTE(SUBSTITUTE(H478," ",""),",",""),";",""))=UPPER(SUBSTITUTE(SUBSTITUTE(SUBSTITUTE(I478," ",""),",",""),";","")),"Correct","Wrong"))</f>
        <v/>
      </c>
      <c r="K478" s="29"/>
      <c r="L478" s="29"/>
      <c r="M478" s="27" t="str">
        <f aca="false">IF(E478="","",IFERROR(INDEX(Lists!$B$5:$B$12,MATCH(E478,Lists!$A$5:$A$12,0)),""))</f>
        <v/>
      </c>
      <c r="N478" s="33" t="str">
        <f aca="false">IF(OR(L478="",M478=""),"",IF(L478&gt;M478,"Slow",IF(AND(J478="Wrong",L478&lt;0.5*M478),"Rushed?","OK")))</f>
        <v/>
      </c>
      <c r="O478" s="30"/>
      <c r="P478" s="30"/>
      <c r="Q478" s="34" t="str">
        <f aca="false">IF(OR(B478="",J478=""),"",IF(OR(J478="Wrong",K478="50-50",K478="Guess"),B478+Lists!$Y$5,""))</f>
        <v/>
      </c>
      <c r="R478" s="29"/>
      <c r="S478" s="34" t="str">
        <f aca="false">IF(Q478="","",B478+Lists!$Y$6)</f>
        <v/>
      </c>
      <c r="T478" s="29"/>
      <c r="U478" s="33" t="str">
        <f aca="true">IF(J478="","",IF(Q478="","—",IF(T478="Correct","Mastered",IF(OR(R478="Wrong",T478="Wrong"),"Keep reviewing",IF(AND(R478="",TODAY()&gt;=Q478),"Retry 1 DUE",IF(AND(R478="Correct",T478="",TODAY()&gt;=S478),"Retry 2 DUE",IF(R478="","Retry 1 scheduled","Retry 2 scheduled")))))))</f>
        <v/>
      </c>
    </row>
    <row r="479" customFormat="false" ht="15" hidden="false" customHeight="false" outlineLevel="0" collapsed="false">
      <c r="A479" s="27" t="str">
        <f aca="false">IF(COUNTA(B479:I479)=0,"",ROW()-4)</f>
        <v/>
      </c>
      <c r="B479" s="28"/>
      <c r="C479" s="29"/>
      <c r="D479" s="30"/>
      <c r="E479" s="29"/>
      <c r="F479" s="30"/>
      <c r="G479" s="31"/>
      <c r="H479" s="32"/>
      <c r="I479" s="32"/>
      <c r="J479" s="33" t="str">
        <f aca="false">IF(OR(H479="",I479=""),"",IF(UPPER(SUBSTITUTE(SUBSTITUTE(SUBSTITUTE(H479," ",""),",",""),";",""))=UPPER(SUBSTITUTE(SUBSTITUTE(SUBSTITUTE(I479," ",""),",",""),";","")),"Correct","Wrong"))</f>
        <v/>
      </c>
      <c r="K479" s="29"/>
      <c r="L479" s="29"/>
      <c r="M479" s="27" t="str">
        <f aca="false">IF(E479="","",IFERROR(INDEX(Lists!$B$5:$B$12,MATCH(E479,Lists!$A$5:$A$12,0)),""))</f>
        <v/>
      </c>
      <c r="N479" s="33" t="str">
        <f aca="false">IF(OR(L479="",M479=""),"",IF(L479&gt;M479,"Slow",IF(AND(J479="Wrong",L479&lt;0.5*M479),"Rushed?","OK")))</f>
        <v/>
      </c>
      <c r="O479" s="30"/>
      <c r="P479" s="30"/>
      <c r="Q479" s="34" t="str">
        <f aca="false">IF(OR(B479="",J479=""),"",IF(OR(J479="Wrong",K479="50-50",K479="Guess"),B479+Lists!$Y$5,""))</f>
        <v/>
      </c>
      <c r="R479" s="29"/>
      <c r="S479" s="34" t="str">
        <f aca="false">IF(Q479="","",B479+Lists!$Y$6)</f>
        <v/>
      </c>
      <c r="T479" s="29"/>
      <c r="U479" s="33" t="str">
        <f aca="true">IF(J479="","",IF(Q479="","—",IF(T479="Correct","Mastered",IF(OR(R479="Wrong",T479="Wrong"),"Keep reviewing",IF(AND(R479="",TODAY()&gt;=Q479),"Retry 1 DUE",IF(AND(R479="Correct",T479="",TODAY()&gt;=S479),"Retry 2 DUE",IF(R479="","Retry 1 scheduled","Retry 2 scheduled")))))))</f>
        <v/>
      </c>
    </row>
    <row r="480" customFormat="false" ht="15" hidden="false" customHeight="false" outlineLevel="0" collapsed="false">
      <c r="A480" s="27" t="str">
        <f aca="false">IF(COUNTA(B480:I480)=0,"",ROW()-4)</f>
        <v/>
      </c>
      <c r="B480" s="28"/>
      <c r="C480" s="29"/>
      <c r="D480" s="30"/>
      <c r="E480" s="29"/>
      <c r="F480" s="30"/>
      <c r="G480" s="31"/>
      <c r="H480" s="32"/>
      <c r="I480" s="32"/>
      <c r="J480" s="33" t="str">
        <f aca="false">IF(OR(H480="",I480=""),"",IF(UPPER(SUBSTITUTE(SUBSTITUTE(SUBSTITUTE(H480," ",""),",",""),";",""))=UPPER(SUBSTITUTE(SUBSTITUTE(SUBSTITUTE(I480," ",""),",",""),";","")),"Correct","Wrong"))</f>
        <v/>
      </c>
      <c r="K480" s="29"/>
      <c r="L480" s="29"/>
      <c r="M480" s="27" t="str">
        <f aca="false">IF(E480="","",IFERROR(INDEX(Lists!$B$5:$B$12,MATCH(E480,Lists!$A$5:$A$12,0)),""))</f>
        <v/>
      </c>
      <c r="N480" s="33" t="str">
        <f aca="false">IF(OR(L480="",M480=""),"",IF(L480&gt;M480,"Slow",IF(AND(J480="Wrong",L480&lt;0.5*M480),"Rushed?","OK")))</f>
        <v/>
      </c>
      <c r="O480" s="30"/>
      <c r="P480" s="30"/>
      <c r="Q480" s="34" t="str">
        <f aca="false">IF(OR(B480="",J480=""),"",IF(OR(J480="Wrong",K480="50-50",K480="Guess"),B480+Lists!$Y$5,""))</f>
        <v/>
      </c>
      <c r="R480" s="29"/>
      <c r="S480" s="34" t="str">
        <f aca="false">IF(Q480="","",B480+Lists!$Y$6)</f>
        <v/>
      </c>
      <c r="T480" s="29"/>
      <c r="U480" s="33" t="str">
        <f aca="true">IF(J480="","",IF(Q480="","—",IF(T480="Correct","Mastered",IF(OR(R480="Wrong",T480="Wrong"),"Keep reviewing",IF(AND(R480="",TODAY()&gt;=Q480),"Retry 1 DUE",IF(AND(R480="Correct",T480="",TODAY()&gt;=S480),"Retry 2 DUE",IF(R480="","Retry 1 scheduled","Retry 2 scheduled")))))))</f>
        <v/>
      </c>
    </row>
    <row r="481" customFormat="false" ht="15" hidden="false" customHeight="false" outlineLevel="0" collapsed="false">
      <c r="A481" s="27" t="str">
        <f aca="false">IF(COUNTA(B481:I481)=0,"",ROW()-4)</f>
        <v/>
      </c>
      <c r="B481" s="28"/>
      <c r="C481" s="29"/>
      <c r="D481" s="30"/>
      <c r="E481" s="29"/>
      <c r="F481" s="30"/>
      <c r="G481" s="31"/>
      <c r="H481" s="32"/>
      <c r="I481" s="32"/>
      <c r="J481" s="33" t="str">
        <f aca="false">IF(OR(H481="",I481=""),"",IF(UPPER(SUBSTITUTE(SUBSTITUTE(SUBSTITUTE(H481," ",""),",",""),";",""))=UPPER(SUBSTITUTE(SUBSTITUTE(SUBSTITUTE(I481," ",""),",",""),";","")),"Correct","Wrong"))</f>
        <v/>
      </c>
      <c r="K481" s="29"/>
      <c r="L481" s="29"/>
      <c r="M481" s="27" t="str">
        <f aca="false">IF(E481="","",IFERROR(INDEX(Lists!$B$5:$B$12,MATCH(E481,Lists!$A$5:$A$12,0)),""))</f>
        <v/>
      </c>
      <c r="N481" s="33" t="str">
        <f aca="false">IF(OR(L481="",M481=""),"",IF(L481&gt;M481,"Slow",IF(AND(J481="Wrong",L481&lt;0.5*M481),"Rushed?","OK")))</f>
        <v/>
      </c>
      <c r="O481" s="30"/>
      <c r="P481" s="30"/>
      <c r="Q481" s="34" t="str">
        <f aca="false">IF(OR(B481="",J481=""),"",IF(OR(J481="Wrong",K481="50-50",K481="Guess"),B481+Lists!$Y$5,""))</f>
        <v/>
      </c>
      <c r="R481" s="29"/>
      <c r="S481" s="34" t="str">
        <f aca="false">IF(Q481="","",B481+Lists!$Y$6)</f>
        <v/>
      </c>
      <c r="T481" s="29"/>
      <c r="U481" s="33" t="str">
        <f aca="true">IF(J481="","",IF(Q481="","—",IF(T481="Correct","Mastered",IF(OR(R481="Wrong",T481="Wrong"),"Keep reviewing",IF(AND(R481="",TODAY()&gt;=Q481),"Retry 1 DUE",IF(AND(R481="Correct",T481="",TODAY()&gt;=S481),"Retry 2 DUE",IF(R481="","Retry 1 scheduled","Retry 2 scheduled")))))))</f>
        <v/>
      </c>
    </row>
    <row r="482" customFormat="false" ht="15" hidden="false" customHeight="false" outlineLevel="0" collapsed="false">
      <c r="A482" s="27" t="str">
        <f aca="false">IF(COUNTA(B482:I482)=0,"",ROW()-4)</f>
        <v/>
      </c>
      <c r="B482" s="28"/>
      <c r="C482" s="29"/>
      <c r="D482" s="30"/>
      <c r="E482" s="29"/>
      <c r="F482" s="30"/>
      <c r="G482" s="31"/>
      <c r="H482" s="32"/>
      <c r="I482" s="32"/>
      <c r="J482" s="33" t="str">
        <f aca="false">IF(OR(H482="",I482=""),"",IF(UPPER(SUBSTITUTE(SUBSTITUTE(SUBSTITUTE(H482," ",""),",",""),";",""))=UPPER(SUBSTITUTE(SUBSTITUTE(SUBSTITUTE(I482," ",""),",",""),";","")),"Correct","Wrong"))</f>
        <v/>
      </c>
      <c r="K482" s="29"/>
      <c r="L482" s="29"/>
      <c r="M482" s="27" t="str">
        <f aca="false">IF(E482="","",IFERROR(INDEX(Lists!$B$5:$B$12,MATCH(E482,Lists!$A$5:$A$12,0)),""))</f>
        <v/>
      </c>
      <c r="N482" s="33" t="str">
        <f aca="false">IF(OR(L482="",M482=""),"",IF(L482&gt;M482,"Slow",IF(AND(J482="Wrong",L482&lt;0.5*M482),"Rushed?","OK")))</f>
        <v/>
      </c>
      <c r="O482" s="30"/>
      <c r="P482" s="30"/>
      <c r="Q482" s="34" t="str">
        <f aca="false">IF(OR(B482="",J482=""),"",IF(OR(J482="Wrong",K482="50-50",K482="Guess"),B482+Lists!$Y$5,""))</f>
        <v/>
      </c>
      <c r="R482" s="29"/>
      <c r="S482" s="34" t="str">
        <f aca="false">IF(Q482="","",B482+Lists!$Y$6)</f>
        <v/>
      </c>
      <c r="T482" s="29"/>
      <c r="U482" s="33" t="str">
        <f aca="true">IF(J482="","",IF(Q482="","—",IF(T482="Correct","Mastered",IF(OR(R482="Wrong",T482="Wrong"),"Keep reviewing",IF(AND(R482="",TODAY()&gt;=Q482),"Retry 1 DUE",IF(AND(R482="Correct",T482="",TODAY()&gt;=S482),"Retry 2 DUE",IF(R482="","Retry 1 scheduled","Retry 2 scheduled")))))))</f>
        <v/>
      </c>
    </row>
    <row r="483" customFormat="false" ht="15" hidden="false" customHeight="false" outlineLevel="0" collapsed="false">
      <c r="A483" s="27" t="str">
        <f aca="false">IF(COUNTA(B483:I483)=0,"",ROW()-4)</f>
        <v/>
      </c>
      <c r="B483" s="28"/>
      <c r="C483" s="29"/>
      <c r="D483" s="30"/>
      <c r="E483" s="29"/>
      <c r="F483" s="30"/>
      <c r="G483" s="31"/>
      <c r="H483" s="32"/>
      <c r="I483" s="32"/>
      <c r="J483" s="33" t="str">
        <f aca="false">IF(OR(H483="",I483=""),"",IF(UPPER(SUBSTITUTE(SUBSTITUTE(SUBSTITUTE(H483," ",""),",",""),";",""))=UPPER(SUBSTITUTE(SUBSTITUTE(SUBSTITUTE(I483," ",""),",",""),";","")),"Correct","Wrong"))</f>
        <v/>
      </c>
      <c r="K483" s="29"/>
      <c r="L483" s="29"/>
      <c r="M483" s="27" t="str">
        <f aca="false">IF(E483="","",IFERROR(INDEX(Lists!$B$5:$B$12,MATCH(E483,Lists!$A$5:$A$12,0)),""))</f>
        <v/>
      </c>
      <c r="N483" s="33" t="str">
        <f aca="false">IF(OR(L483="",M483=""),"",IF(L483&gt;M483,"Slow",IF(AND(J483="Wrong",L483&lt;0.5*M483),"Rushed?","OK")))</f>
        <v/>
      </c>
      <c r="O483" s="30"/>
      <c r="P483" s="30"/>
      <c r="Q483" s="34" t="str">
        <f aca="false">IF(OR(B483="",J483=""),"",IF(OR(J483="Wrong",K483="50-50",K483="Guess"),B483+Lists!$Y$5,""))</f>
        <v/>
      </c>
      <c r="R483" s="29"/>
      <c r="S483" s="34" t="str">
        <f aca="false">IF(Q483="","",B483+Lists!$Y$6)</f>
        <v/>
      </c>
      <c r="T483" s="29"/>
      <c r="U483" s="33" t="str">
        <f aca="true">IF(J483="","",IF(Q483="","—",IF(T483="Correct","Mastered",IF(OR(R483="Wrong",T483="Wrong"),"Keep reviewing",IF(AND(R483="",TODAY()&gt;=Q483),"Retry 1 DUE",IF(AND(R483="Correct",T483="",TODAY()&gt;=S483),"Retry 2 DUE",IF(R483="","Retry 1 scheduled","Retry 2 scheduled")))))))</f>
        <v/>
      </c>
    </row>
    <row r="484" customFormat="false" ht="15" hidden="false" customHeight="false" outlineLevel="0" collapsed="false">
      <c r="A484" s="27" t="str">
        <f aca="false">IF(COUNTA(B484:I484)=0,"",ROW()-4)</f>
        <v/>
      </c>
      <c r="B484" s="28"/>
      <c r="C484" s="29"/>
      <c r="D484" s="30"/>
      <c r="E484" s="29"/>
      <c r="F484" s="30"/>
      <c r="G484" s="31"/>
      <c r="H484" s="32"/>
      <c r="I484" s="32"/>
      <c r="J484" s="33" t="str">
        <f aca="false">IF(OR(H484="",I484=""),"",IF(UPPER(SUBSTITUTE(SUBSTITUTE(SUBSTITUTE(H484," ",""),",",""),";",""))=UPPER(SUBSTITUTE(SUBSTITUTE(SUBSTITUTE(I484," ",""),",",""),";","")),"Correct","Wrong"))</f>
        <v/>
      </c>
      <c r="K484" s="29"/>
      <c r="L484" s="29"/>
      <c r="M484" s="27" t="str">
        <f aca="false">IF(E484="","",IFERROR(INDEX(Lists!$B$5:$B$12,MATCH(E484,Lists!$A$5:$A$12,0)),""))</f>
        <v/>
      </c>
      <c r="N484" s="33" t="str">
        <f aca="false">IF(OR(L484="",M484=""),"",IF(L484&gt;M484,"Slow",IF(AND(J484="Wrong",L484&lt;0.5*M484),"Rushed?","OK")))</f>
        <v/>
      </c>
      <c r="O484" s="30"/>
      <c r="P484" s="30"/>
      <c r="Q484" s="34" t="str">
        <f aca="false">IF(OR(B484="",J484=""),"",IF(OR(J484="Wrong",K484="50-50",K484="Guess"),B484+Lists!$Y$5,""))</f>
        <v/>
      </c>
      <c r="R484" s="29"/>
      <c r="S484" s="34" t="str">
        <f aca="false">IF(Q484="","",B484+Lists!$Y$6)</f>
        <v/>
      </c>
      <c r="T484" s="29"/>
      <c r="U484" s="33" t="str">
        <f aca="true">IF(J484="","",IF(Q484="","—",IF(T484="Correct","Mastered",IF(OR(R484="Wrong",T484="Wrong"),"Keep reviewing",IF(AND(R484="",TODAY()&gt;=Q484),"Retry 1 DUE",IF(AND(R484="Correct",T484="",TODAY()&gt;=S484),"Retry 2 DUE",IF(R484="","Retry 1 scheduled","Retry 2 scheduled")))))))</f>
        <v/>
      </c>
    </row>
    <row r="485" customFormat="false" ht="15" hidden="false" customHeight="false" outlineLevel="0" collapsed="false">
      <c r="A485" s="27" t="str">
        <f aca="false">IF(COUNTA(B485:I485)=0,"",ROW()-4)</f>
        <v/>
      </c>
      <c r="B485" s="28"/>
      <c r="C485" s="29"/>
      <c r="D485" s="30"/>
      <c r="E485" s="29"/>
      <c r="F485" s="30"/>
      <c r="G485" s="31"/>
      <c r="H485" s="32"/>
      <c r="I485" s="32"/>
      <c r="J485" s="33" t="str">
        <f aca="false">IF(OR(H485="",I485=""),"",IF(UPPER(SUBSTITUTE(SUBSTITUTE(SUBSTITUTE(H485," ",""),",",""),";",""))=UPPER(SUBSTITUTE(SUBSTITUTE(SUBSTITUTE(I485," ",""),",",""),";","")),"Correct","Wrong"))</f>
        <v/>
      </c>
      <c r="K485" s="29"/>
      <c r="L485" s="29"/>
      <c r="M485" s="27" t="str">
        <f aca="false">IF(E485="","",IFERROR(INDEX(Lists!$B$5:$B$12,MATCH(E485,Lists!$A$5:$A$12,0)),""))</f>
        <v/>
      </c>
      <c r="N485" s="33" t="str">
        <f aca="false">IF(OR(L485="",M485=""),"",IF(L485&gt;M485,"Slow",IF(AND(J485="Wrong",L485&lt;0.5*M485),"Rushed?","OK")))</f>
        <v/>
      </c>
      <c r="O485" s="30"/>
      <c r="P485" s="30"/>
      <c r="Q485" s="34" t="str">
        <f aca="false">IF(OR(B485="",J485=""),"",IF(OR(J485="Wrong",K485="50-50",K485="Guess"),B485+Lists!$Y$5,""))</f>
        <v/>
      </c>
      <c r="R485" s="29"/>
      <c r="S485" s="34" t="str">
        <f aca="false">IF(Q485="","",B485+Lists!$Y$6)</f>
        <v/>
      </c>
      <c r="T485" s="29"/>
      <c r="U485" s="33" t="str">
        <f aca="true">IF(J485="","",IF(Q485="","—",IF(T485="Correct","Mastered",IF(OR(R485="Wrong",T485="Wrong"),"Keep reviewing",IF(AND(R485="",TODAY()&gt;=Q485),"Retry 1 DUE",IF(AND(R485="Correct",T485="",TODAY()&gt;=S485),"Retry 2 DUE",IF(R485="","Retry 1 scheduled","Retry 2 scheduled")))))))</f>
        <v/>
      </c>
    </row>
    <row r="486" customFormat="false" ht="15" hidden="false" customHeight="false" outlineLevel="0" collapsed="false">
      <c r="A486" s="27" t="str">
        <f aca="false">IF(COUNTA(B486:I486)=0,"",ROW()-4)</f>
        <v/>
      </c>
      <c r="B486" s="28"/>
      <c r="C486" s="29"/>
      <c r="D486" s="30"/>
      <c r="E486" s="29"/>
      <c r="F486" s="30"/>
      <c r="G486" s="31"/>
      <c r="H486" s="32"/>
      <c r="I486" s="32"/>
      <c r="J486" s="33" t="str">
        <f aca="false">IF(OR(H486="",I486=""),"",IF(UPPER(SUBSTITUTE(SUBSTITUTE(SUBSTITUTE(H486," ",""),",",""),";",""))=UPPER(SUBSTITUTE(SUBSTITUTE(SUBSTITUTE(I486," ",""),",",""),";","")),"Correct","Wrong"))</f>
        <v/>
      </c>
      <c r="K486" s="29"/>
      <c r="L486" s="29"/>
      <c r="M486" s="27" t="str">
        <f aca="false">IF(E486="","",IFERROR(INDEX(Lists!$B$5:$B$12,MATCH(E486,Lists!$A$5:$A$12,0)),""))</f>
        <v/>
      </c>
      <c r="N486" s="33" t="str">
        <f aca="false">IF(OR(L486="",M486=""),"",IF(L486&gt;M486,"Slow",IF(AND(J486="Wrong",L486&lt;0.5*M486),"Rushed?","OK")))</f>
        <v/>
      </c>
      <c r="O486" s="30"/>
      <c r="P486" s="30"/>
      <c r="Q486" s="34" t="str">
        <f aca="false">IF(OR(B486="",J486=""),"",IF(OR(J486="Wrong",K486="50-50",K486="Guess"),B486+Lists!$Y$5,""))</f>
        <v/>
      </c>
      <c r="R486" s="29"/>
      <c r="S486" s="34" t="str">
        <f aca="false">IF(Q486="","",B486+Lists!$Y$6)</f>
        <v/>
      </c>
      <c r="T486" s="29"/>
      <c r="U486" s="33" t="str">
        <f aca="true">IF(J486="","",IF(Q486="","—",IF(T486="Correct","Mastered",IF(OR(R486="Wrong",T486="Wrong"),"Keep reviewing",IF(AND(R486="",TODAY()&gt;=Q486),"Retry 1 DUE",IF(AND(R486="Correct",T486="",TODAY()&gt;=S486),"Retry 2 DUE",IF(R486="","Retry 1 scheduled","Retry 2 scheduled")))))))</f>
        <v/>
      </c>
    </row>
    <row r="487" customFormat="false" ht="15" hidden="false" customHeight="false" outlineLevel="0" collapsed="false">
      <c r="A487" s="27" t="str">
        <f aca="false">IF(COUNTA(B487:I487)=0,"",ROW()-4)</f>
        <v/>
      </c>
      <c r="B487" s="28"/>
      <c r="C487" s="29"/>
      <c r="D487" s="30"/>
      <c r="E487" s="29"/>
      <c r="F487" s="30"/>
      <c r="G487" s="31"/>
      <c r="H487" s="32"/>
      <c r="I487" s="32"/>
      <c r="J487" s="33" t="str">
        <f aca="false">IF(OR(H487="",I487=""),"",IF(UPPER(SUBSTITUTE(SUBSTITUTE(SUBSTITUTE(H487," ",""),",",""),";",""))=UPPER(SUBSTITUTE(SUBSTITUTE(SUBSTITUTE(I487," ",""),",",""),";","")),"Correct","Wrong"))</f>
        <v/>
      </c>
      <c r="K487" s="29"/>
      <c r="L487" s="29"/>
      <c r="M487" s="27" t="str">
        <f aca="false">IF(E487="","",IFERROR(INDEX(Lists!$B$5:$B$12,MATCH(E487,Lists!$A$5:$A$12,0)),""))</f>
        <v/>
      </c>
      <c r="N487" s="33" t="str">
        <f aca="false">IF(OR(L487="",M487=""),"",IF(L487&gt;M487,"Slow",IF(AND(J487="Wrong",L487&lt;0.5*M487),"Rushed?","OK")))</f>
        <v/>
      </c>
      <c r="O487" s="30"/>
      <c r="P487" s="30"/>
      <c r="Q487" s="34" t="str">
        <f aca="false">IF(OR(B487="",J487=""),"",IF(OR(J487="Wrong",K487="50-50",K487="Guess"),B487+Lists!$Y$5,""))</f>
        <v/>
      </c>
      <c r="R487" s="29"/>
      <c r="S487" s="34" t="str">
        <f aca="false">IF(Q487="","",B487+Lists!$Y$6)</f>
        <v/>
      </c>
      <c r="T487" s="29"/>
      <c r="U487" s="33" t="str">
        <f aca="true">IF(J487="","",IF(Q487="","—",IF(T487="Correct","Mastered",IF(OR(R487="Wrong",T487="Wrong"),"Keep reviewing",IF(AND(R487="",TODAY()&gt;=Q487),"Retry 1 DUE",IF(AND(R487="Correct",T487="",TODAY()&gt;=S487),"Retry 2 DUE",IF(R487="","Retry 1 scheduled","Retry 2 scheduled")))))))</f>
        <v/>
      </c>
    </row>
    <row r="488" customFormat="false" ht="15" hidden="false" customHeight="false" outlineLevel="0" collapsed="false">
      <c r="A488" s="27" t="str">
        <f aca="false">IF(COUNTA(B488:I488)=0,"",ROW()-4)</f>
        <v/>
      </c>
      <c r="B488" s="28"/>
      <c r="C488" s="29"/>
      <c r="D488" s="30"/>
      <c r="E488" s="29"/>
      <c r="F488" s="30"/>
      <c r="G488" s="31"/>
      <c r="H488" s="32"/>
      <c r="I488" s="32"/>
      <c r="J488" s="33" t="str">
        <f aca="false">IF(OR(H488="",I488=""),"",IF(UPPER(SUBSTITUTE(SUBSTITUTE(SUBSTITUTE(H488," ",""),",",""),";",""))=UPPER(SUBSTITUTE(SUBSTITUTE(SUBSTITUTE(I488," ",""),",",""),";","")),"Correct","Wrong"))</f>
        <v/>
      </c>
      <c r="K488" s="29"/>
      <c r="L488" s="29"/>
      <c r="M488" s="27" t="str">
        <f aca="false">IF(E488="","",IFERROR(INDEX(Lists!$B$5:$B$12,MATCH(E488,Lists!$A$5:$A$12,0)),""))</f>
        <v/>
      </c>
      <c r="N488" s="33" t="str">
        <f aca="false">IF(OR(L488="",M488=""),"",IF(L488&gt;M488,"Slow",IF(AND(J488="Wrong",L488&lt;0.5*M488),"Rushed?","OK")))</f>
        <v/>
      </c>
      <c r="O488" s="30"/>
      <c r="P488" s="30"/>
      <c r="Q488" s="34" t="str">
        <f aca="false">IF(OR(B488="",J488=""),"",IF(OR(J488="Wrong",K488="50-50",K488="Guess"),B488+Lists!$Y$5,""))</f>
        <v/>
      </c>
      <c r="R488" s="29"/>
      <c r="S488" s="34" t="str">
        <f aca="false">IF(Q488="","",B488+Lists!$Y$6)</f>
        <v/>
      </c>
      <c r="T488" s="29"/>
      <c r="U488" s="33" t="str">
        <f aca="true">IF(J488="","",IF(Q488="","—",IF(T488="Correct","Mastered",IF(OR(R488="Wrong",T488="Wrong"),"Keep reviewing",IF(AND(R488="",TODAY()&gt;=Q488),"Retry 1 DUE",IF(AND(R488="Correct",T488="",TODAY()&gt;=S488),"Retry 2 DUE",IF(R488="","Retry 1 scheduled","Retry 2 scheduled")))))))</f>
        <v/>
      </c>
    </row>
    <row r="489" customFormat="false" ht="15" hidden="false" customHeight="false" outlineLevel="0" collapsed="false">
      <c r="A489" s="27" t="str">
        <f aca="false">IF(COUNTA(B489:I489)=0,"",ROW()-4)</f>
        <v/>
      </c>
      <c r="B489" s="28"/>
      <c r="C489" s="29"/>
      <c r="D489" s="30"/>
      <c r="E489" s="29"/>
      <c r="F489" s="30"/>
      <c r="G489" s="31"/>
      <c r="H489" s="32"/>
      <c r="I489" s="32"/>
      <c r="J489" s="33" t="str">
        <f aca="false">IF(OR(H489="",I489=""),"",IF(UPPER(SUBSTITUTE(SUBSTITUTE(SUBSTITUTE(H489," ",""),",",""),";",""))=UPPER(SUBSTITUTE(SUBSTITUTE(SUBSTITUTE(I489," ",""),",",""),";","")),"Correct","Wrong"))</f>
        <v/>
      </c>
      <c r="K489" s="29"/>
      <c r="L489" s="29"/>
      <c r="M489" s="27" t="str">
        <f aca="false">IF(E489="","",IFERROR(INDEX(Lists!$B$5:$B$12,MATCH(E489,Lists!$A$5:$A$12,0)),""))</f>
        <v/>
      </c>
      <c r="N489" s="33" t="str">
        <f aca="false">IF(OR(L489="",M489=""),"",IF(L489&gt;M489,"Slow",IF(AND(J489="Wrong",L489&lt;0.5*M489),"Rushed?","OK")))</f>
        <v/>
      </c>
      <c r="O489" s="30"/>
      <c r="P489" s="30"/>
      <c r="Q489" s="34" t="str">
        <f aca="false">IF(OR(B489="",J489=""),"",IF(OR(J489="Wrong",K489="50-50",K489="Guess"),B489+Lists!$Y$5,""))</f>
        <v/>
      </c>
      <c r="R489" s="29"/>
      <c r="S489" s="34" t="str">
        <f aca="false">IF(Q489="","",B489+Lists!$Y$6)</f>
        <v/>
      </c>
      <c r="T489" s="29"/>
      <c r="U489" s="33" t="str">
        <f aca="true">IF(J489="","",IF(Q489="","—",IF(T489="Correct","Mastered",IF(OR(R489="Wrong",T489="Wrong"),"Keep reviewing",IF(AND(R489="",TODAY()&gt;=Q489),"Retry 1 DUE",IF(AND(R489="Correct",T489="",TODAY()&gt;=S489),"Retry 2 DUE",IF(R489="","Retry 1 scheduled","Retry 2 scheduled")))))))</f>
        <v/>
      </c>
    </row>
    <row r="490" customFormat="false" ht="15" hidden="false" customHeight="false" outlineLevel="0" collapsed="false">
      <c r="A490" s="27" t="str">
        <f aca="false">IF(COUNTA(B490:I490)=0,"",ROW()-4)</f>
        <v/>
      </c>
      <c r="B490" s="28"/>
      <c r="C490" s="29"/>
      <c r="D490" s="30"/>
      <c r="E490" s="29"/>
      <c r="F490" s="30"/>
      <c r="G490" s="31"/>
      <c r="H490" s="32"/>
      <c r="I490" s="32"/>
      <c r="J490" s="33" t="str">
        <f aca="false">IF(OR(H490="",I490=""),"",IF(UPPER(SUBSTITUTE(SUBSTITUTE(SUBSTITUTE(H490," ",""),",",""),";",""))=UPPER(SUBSTITUTE(SUBSTITUTE(SUBSTITUTE(I490," ",""),",",""),";","")),"Correct","Wrong"))</f>
        <v/>
      </c>
      <c r="K490" s="29"/>
      <c r="L490" s="29"/>
      <c r="M490" s="27" t="str">
        <f aca="false">IF(E490="","",IFERROR(INDEX(Lists!$B$5:$B$12,MATCH(E490,Lists!$A$5:$A$12,0)),""))</f>
        <v/>
      </c>
      <c r="N490" s="33" t="str">
        <f aca="false">IF(OR(L490="",M490=""),"",IF(L490&gt;M490,"Slow",IF(AND(J490="Wrong",L490&lt;0.5*M490),"Rushed?","OK")))</f>
        <v/>
      </c>
      <c r="O490" s="30"/>
      <c r="P490" s="30"/>
      <c r="Q490" s="34" t="str">
        <f aca="false">IF(OR(B490="",J490=""),"",IF(OR(J490="Wrong",K490="50-50",K490="Guess"),B490+Lists!$Y$5,""))</f>
        <v/>
      </c>
      <c r="R490" s="29"/>
      <c r="S490" s="34" t="str">
        <f aca="false">IF(Q490="","",B490+Lists!$Y$6)</f>
        <v/>
      </c>
      <c r="T490" s="29"/>
      <c r="U490" s="33" t="str">
        <f aca="true">IF(J490="","",IF(Q490="","—",IF(T490="Correct","Mastered",IF(OR(R490="Wrong",T490="Wrong"),"Keep reviewing",IF(AND(R490="",TODAY()&gt;=Q490),"Retry 1 DUE",IF(AND(R490="Correct",T490="",TODAY()&gt;=S490),"Retry 2 DUE",IF(R490="","Retry 1 scheduled","Retry 2 scheduled")))))))</f>
        <v/>
      </c>
    </row>
    <row r="491" customFormat="false" ht="15" hidden="false" customHeight="false" outlineLevel="0" collapsed="false">
      <c r="A491" s="27" t="str">
        <f aca="false">IF(COUNTA(B491:I491)=0,"",ROW()-4)</f>
        <v/>
      </c>
      <c r="B491" s="28"/>
      <c r="C491" s="29"/>
      <c r="D491" s="30"/>
      <c r="E491" s="29"/>
      <c r="F491" s="30"/>
      <c r="G491" s="31"/>
      <c r="H491" s="32"/>
      <c r="I491" s="32"/>
      <c r="J491" s="33" t="str">
        <f aca="false">IF(OR(H491="",I491=""),"",IF(UPPER(SUBSTITUTE(SUBSTITUTE(SUBSTITUTE(H491," ",""),",",""),";",""))=UPPER(SUBSTITUTE(SUBSTITUTE(SUBSTITUTE(I491," ",""),",",""),";","")),"Correct","Wrong"))</f>
        <v/>
      </c>
      <c r="K491" s="29"/>
      <c r="L491" s="29"/>
      <c r="M491" s="27" t="str">
        <f aca="false">IF(E491="","",IFERROR(INDEX(Lists!$B$5:$B$12,MATCH(E491,Lists!$A$5:$A$12,0)),""))</f>
        <v/>
      </c>
      <c r="N491" s="33" t="str">
        <f aca="false">IF(OR(L491="",M491=""),"",IF(L491&gt;M491,"Slow",IF(AND(J491="Wrong",L491&lt;0.5*M491),"Rushed?","OK")))</f>
        <v/>
      </c>
      <c r="O491" s="30"/>
      <c r="P491" s="30"/>
      <c r="Q491" s="34" t="str">
        <f aca="false">IF(OR(B491="",J491=""),"",IF(OR(J491="Wrong",K491="50-50",K491="Guess"),B491+Lists!$Y$5,""))</f>
        <v/>
      </c>
      <c r="R491" s="29"/>
      <c r="S491" s="34" t="str">
        <f aca="false">IF(Q491="","",B491+Lists!$Y$6)</f>
        <v/>
      </c>
      <c r="T491" s="29"/>
      <c r="U491" s="33" t="str">
        <f aca="true">IF(J491="","",IF(Q491="","—",IF(T491="Correct","Mastered",IF(OR(R491="Wrong",T491="Wrong"),"Keep reviewing",IF(AND(R491="",TODAY()&gt;=Q491),"Retry 1 DUE",IF(AND(R491="Correct",T491="",TODAY()&gt;=S491),"Retry 2 DUE",IF(R491="","Retry 1 scheduled","Retry 2 scheduled")))))))</f>
        <v/>
      </c>
    </row>
    <row r="492" customFormat="false" ht="15" hidden="false" customHeight="false" outlineLevel="0" collapsed="false">
      <c r="A492" s="27" t="str">
        <f aca="false">IF(COUNTA(B492:I492)=0,"",ROW()-4)</f>
        <v/>
      </c>
      <c r="B492" s="28"/>
      <c r="C492" s="29"/>
      <c r="D492" s="30"/>
      <c r="E492" s="29"/>
      <c r="F492" s="30"/>
      <c r="G492" s="31"/>
      <c r="H492" s="32"/>
      <c r="I492" s="32"/>
      <c r="J492" s="33" t="str">
        <f aca="false">IF(OR(H492="",I492=""),"",IF(UPPER(SUBSTITUTE(SUBSTITUTE(SUBSTITUTE(H492," ",""),",",""),";",""))=UPPER(SUBSTITUTE(SUBSTITUTE(SUBSTITUTE(I492," ",""),",",""),";","")),"Correct","Wrong"))</f>
        <v/>
      </c>
      <c r="K492" s="29"/>
      <c r="L492" s="29"/>
      <c r="M492" s="27" t="str">
        <f aca="false">IF(E492="","",IFERROR(INDEX(Lists!$B$5:$B$12,MATCH(E492,Lists!$A$5:$A$12,0)),""))</f>
        <v/>
      </c>
      <c r="N492" s="33" t="str">
        <f aca="false">IF(OR(L492="",M492=""),"",IF(L492&gt;M492,"Slow",IF(AND(J492="Wrong",L492&lt;0.5*M492),"Rushed?","OK")))</f>
        <v/>
      </c>
      <c r="O492" s="30"/>
      <c r="P492" s="30"/>
      <c r="Q492" s="34" t="str">
        <f aca="false">IF(OR(B492="",J492=""),"",IF(OR(J492="Wrong",K492="50-50",K492="Guess"),B492+Lists!$Y$5,""))</f>
        <v/>
      </c>
      <c r="R492" s="29"/>
      <c r="S492" s="34" t="str">
        <f aca="false">IF(Q492="","",B492+Lists!$Y$6)</f>
        <v/>
      </c>
      <c r="T492" s="29"/>
      <c r="U492" s="33" t="str">
        <f aca="true">IF(J492="","",IF(Q492="","—",IF(T492="Correct","Mastered",IF(OR(R492="Wrong",T492="Wrong"),"Keep reviewing",IF(AND(R492="",TODAY()&gt;=Q492),"Retry 1 DUE",IF(AND(R492="Correct",T492="",TODAY()&gt;=S492),"Retry 2 DUE",IF(R492="","Retry 1 scheduled","Retry 2 scheduled")))))))</f>
        <v/>
      </c>
    </row>
    <row r="493" customFormat="false" ht="15" hidden="false" customHeight="false" outlineLevel="0" collapsed="false">
      <c r="A493" s="27" t="str">
        <f aca="false">IF(COUNTA(B493:I493)=0,"",ROW()-4)</f>
        <v/>
      </c>
      <c r="B493" s="28"/>
      <c r="C493" s="29"/>
      <c r="D493" s="30"/>
      <c r="E493" s="29"/>
      <c r="F493" s="30"/>
      <c r="G493" s="31"/>
      <c r="H493" s="32"/>
      <c r="I493" s="32"/>
      <c r="J493" s="33" t="str">
        <f aca="false">IF(OR(H493="",I493=""),"",IF(UPPER(SUBSTITUTE(SUBSTITUTE(SUBSTITUTE(H493," ",""),",",""),";",""))=UPPER(SUBSTITUTE(SUBSTITUTE(SUBSTITUTE(I493," ",""),",",""),";","")),"Correct","Wrong"))</f>
        <v/>
      </c>
      <c r="K493" s="29"/>
      <c r="L493" s="29"/>
      <c r="M493" s="27" t="str">
        <f aca="false">IF(E493="","",IFERROR(INDEX(Lists!$B$5:$B$12,MATCH(E493,Lists!$A$5:$A$12,0)),""))</f>
        <v/>
      </c>
      <c r="N493" s="33" t="str">
        <f aca="false">IF(OR(L493="",M493=""),"",IF(L493&gt;M493,"Slow",IF(AND(J493="Wrong",L493&lt;0.5*M493),"Rushed?","OK")))</f>
        <v/>
      </c>
      <c r="O493" s="30"/>
      <c r="P493" s="30"/>
      <c r="Q493" s="34" t="str">
        <f aca="false">IF(OR(B493="",J493=""),"",IF(OR(J493="Wrong",K493="50-50",K493="Guess"),B493+Lists!$Y$5,""))</f>
        <v/>
      </c>
      <c r="R493" s="29"/>
      <c r="S493" s="34" t="str">
        <f aca="false">IF(Q493="","",B493+Lists!$Y$6)</f>
        <v/>
      </c>
      <c r="T493" s="29"/>
      <c r="U493" s="33" t="str">
        <f aca="true">IF(J493="","",IF(Q493="","—",IF(T493="Correct","Mastered",IF(OR(R493="Wrong",T493="Wrong"),"Keep reviewing",IF(AND(R493="",TODAY()&gt;=Q493),"Retry 1 DUE",IF(AND(R493="Correct",T493="",TODAY()&gt;=S493),"Retry 2 DUE",IF(R493="","Retry 1 scheduled","Retry 2 scheduled")))))))</f>
        <v/>
      </c>
    </row>
    <row r="494" customFormat="false" ht="15" hidden="false" customHeight="false" outlineLevel="0" collapsed="false">
      <c r="A494" s="27" t="str">
        <f aca="false">IF(COUNTA(B494:I494)=0,"",ROW()-4)</f>
        <v/>
      </c>
      <c r="B494" s="28"/>
      <c r="C494" s="29"/>
      <c r="D494" s="30"/>
      <c r="E494" s="29"/>
      <c r="F494" s="30"/>
      <c r="G494" s="31"/>
      <c r="H494" s="32"/>
      <c r="I494" s="32"/>
      <c r="J494" s="33" t="str">
        <f aca="false">IF(OR(H494="",I494=""),"",IF(UPPER(SUBSTITUTE(SUBSTITUTE(SUBSTITUTE(H494," ",""),",",""),";",""))=UPPER(SUBSTITUTE(SUBSTITUTE(SUBSTITUTE(I494," ",""),",",""),";","")),"Correct","Wrong"))</f>
        <v/>
      </c>
      <c r="K494" s="29"/>
      <c r="L494" s="29"/>
      <c r="M494" s="27" t="str">
        <f aca="false">IF(E494="","",IFERROR(INDEX(Lists!$B$5:$B$12,MATCH(E494,Lists!$A$5:$A$12,0)),""))</f>
        <v/>
      </c>
      <c r="N494" s="33" t="str">
        <f aca="false">IF(OR(L494="",M494=""),"",IF(L494&gt;M494,"Slow",IF(AND(J494="Wrong",L494&lt;0.5*M494),"Rushed?","OK")))</f>
        <v/>
      </c>
      <c r="O494" s="30"/>
      <c r="P494" s="30"/>
      <c r="Q494" s="34" t="str">
        <f aca="false">IF(OR(B494="",J494=""),"",IF(OR(J494="Wrong",K494="50-50",K494="Guess"),B494+Lists!$Y$5,""))</f>
        <v/>
      </c>
      <c r="R494" s="29"/>
      <c r="S494" s="34" t="str">
        <f aca="false">IF(Q494="","",B494+Lists!$Y$6)</f>
        <v/>
      </c>
      <c r="T494" s="29"/>
      <c r="U494" s="33" t="str">
        <f aca="true">IF(J494="","",IF(Q494="","—",IF(T494="Correct","Mastered",IF(OR(R494="Wrong",T494="Wrong"),"Keep reviewing",IF(AND(R494="",TODAY()&gt;=Q494),"Retry 1 DUE",IF(AND(R494="Correct",T494="",TODAY()&gt;=S494),"Retry 2 DUE",IF(R494="","Retry 1 scheduled","Retry 2 scheduled")))))))</f>
        <v/>
      </c>
    </row>
    <row r="495" customFormat="false" ht="15" hidden="false" customHeight="false" outlineLevel="0" collapsed="false">
      <c r="A495" s="27" t="str">
        <f aca="false">IF(COUNTA(B495:I495)=0,"",ROW()-4)</f>
        <v/>
      </c>
      <c r="B495" s="28"/>
      <c r="C495" s="29"/>
      <c r="D495" s="30"/>
      <c r="E495" s="29"/>
      <c r="F495" s="30"/>
      <c r="G495" s="31"/>
      <c r="H495" s="32"/>
      <c r="I495" s="32"/>
      <c r="J495" s="33" t="str">
        <f aca="false">IF(OR(H495="",I495=""),"",IF(UPPER(SUBSTITUTE(SUBSTITUTE(SUBSTITUTE(H495," ",""),",",""),";",""))=UPPER(SUBSTITUTE(SUBSTITUTE(SUBSTITUTE(I495," ",""),",",""),";","")),"Correct","Wrong"))</f>
        <v/>
      </c>
      <c r="K495" s="29"/>
      <c r="L495" s="29"/>
      <c r="M495" s="27" t="str">
        <f aca="false">IF(E495="","",IFERROR(INDEX(Lists!$B$5:$B$12,MATCH(E495,Lists!$A$5:$A$12,0)),""))</f>
        <v/>
      </c>
      <c r="N495" s="33" t="str">
        <f aca="false">IF(OR(L495="",M495=""),"",IF(L495&gt;M495,"Slow",IF(AND(J495="Wrong",L495&lt;0.5*M495),"Rushed?","OK")))</f>
        <v/>
      </c>
      <c r="O495" s="30"/>
      <c r="P495" s="30"/>
      <c r="Q495" s="34" t="str">
        <f aca="false">IF(OR(B495="",J495=""),"",IF(OR(J495="Wrong",K495="50-50",K495="Guess"),B495+Lists!$Y$5,""))</f>
        <v/>
      </c>
      <c r="R495" s="29"/>
      <c r="S495" s="34" t="str">
        <f aca="false">IF(Q495="","",B495+Lists!$Y$6)</f>
        <v/>
      </c>
      <c r="T495" s="29"/>
      <c r="U495" s="33" t="str">
        <f aca="true">IF(J495="","",IF(Q495="","—",IF(T495="Correct","Mastered",IF(OR(R495="Wrong",T495="Wrong"),"Keep reviewing",IF(AND(R495="",TODAY()&gt;=Q495),"Retry 1 DUE",IF(AND(R495="Correct",T495="",TODAY()&gt;=S495),"Retry 2 DUE",IF(R495="","Retry 1 scheduled","Retry 2 scheduled")))))))</f>
        <v/>
      </c>
    </row>
    <row r="496" customFormat="false" ht="15" hidden="false" customHeight="false" outlineLevel="0" collapsed="false">
      <c r="A496" s="27" t="str">
        <f aca="false">IF(COUNTA(B496:I496)=0,"",ROW()-4)</f>
        <v/>
      </c>
      <c r="B496" s="28"/>
      <c r="C496" s="29"/>
      <c r="D496" s="30"/>
      <c r="E496" s="29"/>
      <c r="F496" s="30"/>
      <c r="G496" s="31"/>
      <c r="H496" s="32"/>
      <c r="I496" s="32"/>
      <c r="J496" s="33" t="str">
        <f aca="false">IF(OR(H496="",I496=""),"",IF(UPPER(SUBSTITUTE(SUBSTITUTE(SUBSTITUTE(H496," ",""),",",""),";",""))=UPPER(SUBSTITUTE(SUBSTITUTE(SUBSTITUTE(I496," ",""),",",""),";","")),"Correct","Wrong"))</f>
        <v/>
      </c>
      <c r="K496" s="29"/>
      <c r="L496" s="29"/>
      <c r="M496" s="27" t="str">
        <f aca="false">IF(E496="","",IFERROR(INDEX(Lists!$B$5:$B$12,MATCH(E496,Lists!$A$5:$A$12,0)),""))</f>
        <v/>
      </c>
      <c r="N496" s="33" t="str">
        <f aca="false">IF(OR(L496="",M496=""),"",IF(L496&gt;M496,"Slow",IF(AND(J496="Wrong",L496&lt;0.5*M496),"Rushed?","OK")))</f>
        <v/>
      </c>
      <c r="O496" s="30"/>
      <c r="P496" s="30"/>
      <c r="Q496" s="34" t="str">
        <f aca="false">IF(OR(B496="",J496=""),"",IF(OR(J496="Wrong",K496="50-50",K496="Guess"),B496+Lists!$Y$5,""))</f>
        <v/>
      </c>
      <c r="R496" s="29"/>
      <c r="S496" s="34" t="str">
        <f aca="false">IF(Q496="","",B496+Lists!$Y$6)</f>
        <v/>
      </c>
      <c r="T496" s="29"/>
      <c r="U496" s="33" t="str">
        <f aca="true">IF(J496="","",IF(Q496="","—",IF(T496="Correct","Mastered",IF(OR(R496="Wrong",T496="Wrong"),"Keep reviewing",IF(AND(R496="",TODAY()&gt;=Q496),"Retry 1 DUE",IF(AND(R496="Correct",T496="",TODAY()&gt;=S496),"Retry 2 DUE",IF(R496="","Retry 1 scheduled","Retry 2 scheduled")))))))</f>
        <v/>
      </c>
    </row>
    <row r="497" customFormat="false" ht="15" hidden="false" customHeight="false" outlineLevel="0" collapsed="false">
      <c r="A497" s="27" t="str">
        <f aca="false">IF(COUNTA(B497:I497)=0,"",ROW()-4)</f>
        <v/>
      </c>
      <c r="B497" s="28"/>
      <c r="C497" s="29"/>
      <c r="D497" s="30"/>
      <c r="E497" s="29"/>
      <c r="F497" s="30"/>
      <c r="G497" s="31"/>
      <c r="H497" s="32"/>
      <c r="I497" s="32"/>
      <c r="J497" s="33" t="str">
        <f aca="false">IF(OR(H497="",I497=""),"",IF(UPPER(SUBSTITUTE(SUBSTITUTE(SUBSTITUTE(H497," ",""),",",""),";",""))=UPPER(SUBSTITUTE(SUBSTITUTE(SUBSTITUTE(I497," ",""),",",""),";","")),"Correct","Wrong"))</f>
        <v/>
      </c>
      <c r="K497" s="29"/>
      <c r="L497" s="29"/>
      <c r="M497" s="27" t="str">
        <f aca="false">IF(E497="","",IFERROR(INDEX(Lists!$B$5:$B$12,MATCH(E497,Lists!$A$5:$A$12,0)),""))</f>
        <v/>
      </c>
      <c r="N497" s="33" t="str">
        <f aca="false">IF(OR(L497="",M497=""),"",IF(L497&gt;M497,"Slow",IF(AND(J497="Wrong",L497&lt;0.5*M497),"Rushed?","OK")))</f>
        <v/>
      </c>
      <c r="O497" s="30"/>
      <c r="P497" s="30"/>
      <c r="Q497" s="34" t="str">
        <f aca="false">IF(OR(B497="",J497=""),"",IF(OR(J497="Wrong",K497="50-50",K497="Guess"),B497+Lists!$Y$5,""))</f>
        <v/>
      </c>
      <c r="R497" s="29"/>
      <c r="S497" s="34" t="str">
        <f aca="false">IF(Q497="","",B497+Lists!$Y$6)</f>
        <v/>
      </c>
      <c r="T497" s="29"/>
      <c r="U497" s="33" t="str">
        <f aca="true">IF(J497="","",IF(Q497="","—",IF(T497="Correct","Mastered",IF(OR(R497="Wrong",T497="Wrong"),"Keep reviewing",IF(AND(R497="",TODAY()&gt;=Q497),"Retry 1 DUE",IF(AND(R497="Correct",T497="",TODAY()&gt;=S497),"Retry 2 DUE",IF(R497="","Retry 1 scheduled","Retry 2 scheduled")))))))</f>
        <v/>
      </c>
    </row>
    <row r="498" customFormat="false" ht="15" hidden="false" customHeight="false" outlineLevel="0" collapsed="false">
      <c r="A498" s="27" t="str">
        <f aca="false">IF(COUNTA(B498:I498)=0,"",ROW()-4)</f>
        <v/>
      </c>
      <c r="B498" s="28"/>
      <c r="C498" s="29"/>
      <c r="D498" s="30"/>
      <c r="E498" s="29"/>
      <c r="F498" s="30"/>
      <c r="G498" s="31"/>
      <c r="H498" s="32"/>
      <c r="I498" s="32"/>
      <c r="J498" s="33" t="str">
        <f aca="false">IF(OR(H498="",I498=""),"",IF(UPPER(SUBSTITUTE(SUBSTITUTE(SUBSTITUTE(H498," ",""),",",""),";",""))=UPPER(SUBSTITUTE(SUBSTITUTE(SUBSTITUTE(I498," ",""),",",""),";","")),"Correct","Wrong"))</f>
        <v/>
      </c>
      <c r="K498" s="29"/>
      <c r="L498" s="29"/>
      <c r="M498" s="27" t="str">
        <f aca="false">IF(E498="","",IFERROR(INDEX(Lists!$B$5:$B$12,MATCH(E498,Lists!$A$5:$A$12,0)),""))</f>
        <v/>
      </c>
      <c r="N498" s="33" t="str">
        <f aca="false">IF(OR(L498="",M498=""),"",IF(L498&gt;M498,"Slow",IF(AND(J498="Wrong",L498&lt;0.5*M498),"Rushed?","OK")))</f>
        <v/>
      </c>
      <c r="O498" s="30"/>
      <c r="P498" s="30"/>
      <c r="Q498" s="34" t="str">
        <f aca="false">IF(OR(B498="",J498=""),"",IF(OR(J498="Wrong",K498="50-50",K498="Guess"),B498+Lists!$Y$5,""))</f>
        <v/>
      </c>
      <c r="R498" s="29"/>
      <c r="S498" s="34" t="str">
        <f aca="false">IF(Q498="","",B498+Lists!$Y$6)</f>
        <v/>
      </c>
      <c r="T498" s="29"/>
      <c r="U498" s="33" t="str">
        <f aca="true">IF(J498="","",IF(Q498="","—",IF(T498="Correct","Mastered",IF(OR(R498="Wrong",T498="Wrong"),"Keep reviewing",IF(AND(R498="",TODAY()&gt;=Q498),"Retry 1 DUE",IF(AND(R498="Correct",T498="",TODAY()&gt;=S498),"Retry 2 DUE",IF(R498="","Retry 1 scheduled","Retry 2 scheduled")))))))</f>
        <v/>
      </c>
    </row>
    <row r="499" customFormat="false" ht="15" hidden="false" customHeight="false" outlineLevel="0" collapsed="false">
      <c r="A499" s="27" t="str">
        <f aca="false">IF(COUNTA(B499:I499)=0,"",ROW()-4)</f>
        <v/>
      </c>
      <c r="B499" s="28"/>
      <c r="C499" s="29"/>
      <c r="D499" s="30"/>
      <c r="E499" s="29"/>
      <c r="F499" s="30"/>
      <c r="G499" s="31"/>
      <c r="H499" s="32"/>
      <c r="I499" s="32"/>
      <c r="J499" s="33" t="str">
        <f aca="false">IF(OR(H499="",I499=""),"",IF(UPPER(SUBSTITUTE(SUBSTITUTE(SUBSTITUTE(H499," ",""),",",""),";",""))=UPPER(SUBSTITUTE(SUBSTITUTE(SUBSTITUTE(I499," ",""),",",""),";","")),"Correct","Wrong"))</f>
        <v/>
      </c>
      <c r="K499" s="29"/>
      <c r="L499" s="29"/>
      <c r="M499" s="27" t="str">
        <f aca="false">IF(E499="","",IFERROR(INDEX(Lists!$B$5:$B$12,MATCH(E499,Lists!$A$5:$A$12,0)),""))</f>
        <v/>
      </c>
      <c r="N499" s="33" t="str">
        <f aca="false">IF(OR(L499="",M499=""),"",IF(L499&gt;M499,"Slow",IF(AND(J499="Wrong",L499&lt;0.5*M499),"Rushed?","OK")))</f>
        <v/>
      </c>
      <c r="O499" s="30"/>
      <c r="P499" s="30"/>
      <c r="Q499" s="34" t="str">
        <f aca="false">IF(OR(B499="",J499=""),"",IF(OR(J499="Wrong",K499="50-50",K499="Guess"),B499+Lists!$Y$5,""))</f>
        <v/>
      </c>
      <c r="R499" s="29"/>
      <c r="S499" s="34" t="str">
        <f aca="false">IF(Q499="","",B499+Lists!$Y$6)</f>
        <v/>
      </c>
      <c r="T499" s="29"/>
      <c r="U499" s="33" t="str">
        <f aca="true">IF(J499="","",IF(Q499="","—",IF(T499="Correct","Mastered",IF(OR(R499="Wrong",T499="Wrong"),"Keep reviewing",IF(AND(R499="",TODAY()&gt;=Q499),"Retry 1 DUE",IF(AND(R499="Correct",T499="",TODAY()&gt;=S499),"Retry 2 DUE",IF(R499="","Retry 1 scheduled","Retry 2 scheduled")))))))</f>
        <v/>
      </c>
    </row>
    <row r="500" customFormat="false" ht="15" hidden="false" customHeight="false" outlineLevel="0" collapsed="false">
      <c r="A500" s="27" t="str">
        <f aca="false">IF(COUNTA(B500:I500)=0,"",ROW()-4)</f>
        <v/>
      </c>
      <c r="B500" s="28"/>
      <c r="C500" s="29"/>
      <c r="D500" s="30"/>
      <c r="E500" s="29"/>
      <c r="F500" s="30"/>
      <c r="G500" s="31"/>
      <c r="H500" s="32"/>
      <c r="I500" s="32"/>
      <c r="J500" s="33" t="str">
        <f aca="false">IF(OR(H500="",I500=""),"",IF(UPPER(SUBSTITUTE(SUBSTITUTE(SUBSTITUTE(H500," ",""),",",""),";",""))=UPPER(SUBSTITUTE(SUBSTITUTE(SUBSTITUTE(I500," ",""),",",""),";","")),"Correct","Wrong"))</f>
        <v/>
      </c>
      <c r="K500" s="29"/>
      <c r="L500" s="29"/>
      <c r="M500" s="27" t="str">
        <f aca="false">IF(E500="","",IFERROR(INDEX(Lists!$B$5:$B$12,MATCH(E500,Lists!$A$5:$A$12,0)),""))</f>
        <v/>
      </c>
      <c r="N500" s="33" t="str">
        <f aca="false">IF(OR(L500="",M500=""),"",IF(L500&gt;M500,"Slow",IF(AND(J500="Wrong",L500&lt;0.5*M500),"Rushed?","OK")))</f>
        <v/>
      </c>
      <c r="O500" s="30"/>
      <c r="P500" s="30"/>
      <c r="Q500" s="34" t="str">
        <f aca="false">IF(OR(B500="",J500=""),"",IF(OR(J500="Wrong",K500="50-50",K500="Guess"),B500+Lists!$Y$5,""))</f>
        <v/>
      </c>
      <c r="R500" s="29"/>
      <c r="S500" s="34" t="str">
        <f aca="false">IF(Q500="","",B500+Lists!$Y$6)</f>
        <v/>
      </c>
      <c r="T500" s="29"/>
      <c r="U500" s="33" t="str">
        <f aca="true">IF(J500="","",IF(Q500="","—",IF(T500="Correct","Mastered",IF(OR(R500="Wrong",T500="Wrong"),"Keep reviewing",IF(AND(R500="",TODAY()&gt;=Q500),"Retry 1 DUE",IF(AND(R500="Correct",T500="",TODAY()&gt;=S500),"Retry 2 DUE",IF(R500="","Retry 1 scheduled","Retry 2 scheduled")))))))</f>
        <v/>
      </c>
    </row>
    <row r="501" customFormat="false" ht="15" hidden="false" customHeight="false" outlineLevel="0" collapsed="false">
      <c r="A501" s="27" t="str">
        <f aca="false">IF(COUNTA(B501:I501)=0,"",ROW()-4)</f>
        <v/>
      </c>
      <c r="B501" s="28"/>
      <c r="C501" s="29"/>
      <c r="D501" s="30"/>
      <c r="E501" s="29"/>
      <c r="F501" s="30"/>
      <c r="G501" s="31"/>
      <c r="H501" s="32"/>
      <c r="I501" s="32"/>
      <c r="J501" s="33" t="str">
        <f aca="false">IF(OR(H501="",I501=""),"",IF(UPPER(SUBSTITUTE(SUBSTITUTE(SUBSTITUTE(H501," ",""),",",""),";",""))=UPPER(SUBSTITUTE(SUBSTITUTE(SUBSTITUTE(I501," ",""),",",""),";","")),"Correct","Wrong"))</f>
        <v/>
      </c>
      <c r="K501" s="29"/>
      <c r="L501" s="29"/>
      <c r="M501" s="27" t="str">
        <f aca="false">IF(E501="","",IFERROR(INDEX(Lists!$B$5:$B$12,MATCH(E501,Lists!$A$5:$A$12,0)),""))</f>
        <v/>
      </c>
      <c r="N501" s="33" t="str">
        <f aca="false">IF(OR(L501="",M501=""),"",IF(L501&gt;M501,"Slow",IF(AND(J501="Wrong",L501&lt;0.5*M501),"Rushed?","OK")))</f>
        <v/>
      </c>
      <c r="O501" s="30"/>
      <c r="P501" s="30"/>
      <c r="Q501" s="34" t="str">
        <f aca="false">IF(OR(B501="",J501=""),"",IF(OR(J501="Wrong",K501="50-50",K501="Guess"),B501+Lists!$Y$5,""))</f>
        <v/>
      </c>
      <c r="R501" s="29"/>
      <c r="S501" s="34" t="str">
        <f aca="false">IF(Q501="","",B501+Lists!$Y$6)</f>
        <v/>
      </c>
      <c r="T501" s="29"/>
      <c r="U501" s="33" t="str">
        <f aca="true">IF(J501="","",IF(Q501="","—",IF(T501="Correct","Mastered",IF(OR(R501="Wrong",T501="Wrong"),"Keep reviewing",IF(AND(R501="",TODAY()&gt;=Q501),"Retry 1 DUE",IF(AND(R501="Correct",T501="",TODAY()&gt;=S501),"Retry 2 DUE",IF(R501="","Retry 1 scheduled","Retry 2 scheduled")))))))</f>
        <v/>
      </c>
    </row>
    <row r="502" customFormat="false" ht="15" hidden="false" customHeight="false" outlineLevel="0" collapsed="false">
      <c r="A502" s="27" t="str">
        <f aca="false">IF(COUNTA(B502:I502)=0,"",ROW()-4)</f>
        <v/>
      </c>
      <c r="B502" s="28"/>
      <c r="C502" s="29"/>
      <c r="D502" s="30"/>
      <c r="E502" s="29"/>
      <c r="F502" s="30"/>
      <c r="G502" s="31"/>
      <c r="H502" s="32"/>
      <c r="I502" s="32"/>
      <c r="J502" s="33" t="str">
        <f aca="false">IF(OR(H502="",I502=""),"",IF(UPPER(SUBSTITUTE(SUBSTITUTE(SUBSTITUTE(H502," ",""),",",""),";",""))=UPPER(SUBSTITUTE(SUBSTITUTE(SUBSTITUTE(I502," ",""),",",""),";","")),"Correct","Wrong"))</f>
        <v/>
      </c>
      <c r="K502" s="29"/>
      <c r="L502" s="29"/>
      <c r="M502" s="27" t="str">
        <f aca="false">IF(E502="","",IFERROR(INDEX(Lists!$B$5:$B$12,MATCH(E502,Lists!$A$5:$A$12,0)),""))</f>
        <v/>
      </c>
      <c r="N502" s="33" t="str">
        <f aca="false">IF(OR(L502="",M502=""),"",IF(L502&gt;M502,"Slow",IF(AND(J502="Wrong",L502&lt;0.5*M502),"Rushed?","OK")))</f>
        <v/>
      </c>
      <c r="O502" s="30"/>
      <c r="P502" s="30"/>
      <c r="Q502" s="34" t="str">
        <f aca="false">IF(OR(B502="",J502=""),"",IF(OR(J502="Wrong",K502="50-50",K502="Guess"),B502+Lists!$Y$5,""))</f>
        <v/>
      </c>
      <c r="R502" s="29"/>
      <c r="S502" s="34" t="str">
        <f aca="false">IF(Q502="","",B502+Lists!$Y$6)</f>
        <v/>
      </c>
      <c r="T502" s="29"/>
      <c r="U502" s="33" t="str">
        <f aca="true">IF(J502="","",IF(Q502="","—",IF(T502="Correct","Mastered",IF(OR(R502="Wrong",T502="Wrong"),"Keep reviewing",IF(AND(R502="",TODAY()&gt;=Q502),"Retry 1 DUE",IF(AND(R502="Correct",T502="",TODAY()&gt;=S502),"Retry 2 DUE",IF(R502="","Retry 1 scheduled","Retry 2 scheduled")))))))</f>
        <v/>
      </c>
    </row>
    <row r="503" customFormat="false" ht="15" hidden="false" customHeight="false" outlineLevel="0" collapsed="false">
      <c r="A503" s="27" t="str">
        <f aca="false">IF(COUNTA(B503:I503)=0,"",ROW()-4)</f>
        <v/>
      </c>
      <c r="B503" s="28"/>
      <c r="C503" s="29"/>
      <c r="D503" s="30"/>
      <c r="E503" s="29"/>
      <c r="F503" s="30"/>
      <c r="G503" s="31"/>
      <c r="H503" s="32"/>
      <c r="I503" s="32"/>
      <c r="J503" s="33" t="str">
        <f aca="false">IF(OR(H503="",I503=""),"",IF(UPPER(SUBSTITUTE(SUBSTITUTE(SUBSTITUTE(H503," ",""),",",""),";",""))=UPPER(SUBSTITUTE(SUBSTITUTE(SUBSTITUTE(I503," ",""),",",""),";","")),"Correct","Wrong"))</f>
        <v/>
      </c>
      <c r="K503" s="29"/>
      <c r="L503" s="29"/>
      <c r="M503" s="27" t="str">
        <f aca="false">IF(E503="","",IFERROR(INDEX(Lists!$B$5:$B$12,MATCH(E503,Lists!$A$5:$A$12,0)),""))</f>
        <v/>
      </c>
      <c r="N503" s="33" t="str">
        <f aca="false">IF(OR(L503="",M503=""),"",IF(L503&gt;M503,"Slow",IF(AND(J503="Wrong",L503&lt;0.5*M503),"Rushed?","OK")))</f>
        <v/>
      </c>
      <c r="O503" s="30"/>
      <c r="P503" s="30"/>
      <c r="Q503" s="34" t="str">
        <f aca="false">IF(OR(B503="",J503=""),"",IF(OR(J503="Wrong",K503="50-50",K503="Guess"),B503+Lists!$Y$5,""))</f>
        <v/>
      </c>
      <c r="R503" s="29"/>
      <c r="S503" s="34" t="str">
        <f aca="false">IF(Q503="","",B503+Lists!$Y$6)</f>
        <v/>
      </c>
      <c r="T503" s="29"/>
      <c r="U503" s="33" t="str">
        <f aca="true">IF(J503="","",IF(Q503="","—",IF(T503="Correct","Mastered",IF(OR(R503="Wrong",T503="Wrong"),"Keep reviewing",IF(AND(R503="",TODAY()&gt;=Q503),"Retry 1 DUE",IF(AND(R503="Correct",T503="",TODAY()&gt;=S503),"Retry 2 DUE",IF(R503="","Retry 1 scheduled","Retry 2 scheduled")))))))</f>
        <v/>
      </c>
    </row>
    <row r="504" customFormat="false" ht="15" hidden="false" customHeight="false" outlineLevel="0" collapsed="false">
      <c r="A504" s="27" t="str">
        <f aca="false">IF(COUNTA(B504:I504)=0,"",ROW()-4)</f>
        <v/>
      </c>
      <c r="B504" s="28"/>
      <c r="C504" s="29"/>
      <c r="D504" s="30"/>
      <c r="E504" s="29"/>
      <c r="F504" s="30"/>
      <c r="G504" s="31"/>
      <c r="H504" s="32"/>
      <c r="I504" s="32"/>
      <c r="J504" s="33" t="str">
        <f aca="false">IF(OR(H504="",I504=""),"",IF(UPPER(SUBSTITUTE(SUBSTITUTE(SUBSTITUTE(H504," ",""),",",""),";",""))=UPPER(SUBSTITUTE(SUBSTITUTE(SUBSTITUTE(I504," ",""),",",""),";","")),"Correct","Wrong"))</f>
        <v/>
      </c>
      <c r="K504" s="29"/>
      <c r="L504" s="29"/>
      <c r="M504" s="27" t="str">
        <f aca="false">IF(E504="","",IFERROR(INDEX(Lists!$B$5:$B$12,MATCH(E504,Lists!$A$5:$A$12,0)),""))</f>
        <v/>
      </c>
      <c r="N504" s="33" t="str">
        <f aca="false">IF(OR(L504="",M504=""),"",IF(L504&gt;M504,"Slow",IF(AND(J504="Wrong",L504&lt;0.5*M504),"Rushed?","OK")))</f>
        <v/>
      </c>
      <c r="O504" s="30"/>
      <c r="P504" s="30"/>
      <c r="Q504" s="34" t="str">
        <f aca="false">IF(OR(B504="",J504=""),"",IF(OR(J504="Wrong",K504="50-50",K504="Guess"),B504+Lists!$Y$5,""))</f>
        <v/>
      </c>
      <c r="R504" s="29"/>
      <c r="S504" s="34" t="str">
        <f aca="false">IF(Q504="","",B504+Lists!$Y$6)</f>
        <v/>
      </c>
      <c r="T504" s="29"/>
      <c r="U504" s="33" t="str">
        <f aca="true">IF(J504="","",IF(Q504="","—",IF(T504="Correct","Mastered",IF(OR(R504="Wrong",T504="Wrong"),"Keep reviewing",IF(AND(R504="",TODAY()&gt;=Q504),"Retry 1 DUE",IF(AND(R504="Correct",T504="",TODAY()&gt;=S504),"Retry 2 DUE",IF(R504="","Retry 1 scheduled","Retry 2 scheduled")))))))</f>
        <v/>
      </c>
    </row>
    <row r="505" customFormat="false" ht="15" hidden="false" customHeight="false" outlineLevel="0" collapsed="false">
      <c r="A505" s="27" t="str">
        <f aca="false">IF(COUNTA(B505:I505)=0,"",ROW()-4)</f>
        <v/>
      </c>
      <c r="B505" s="28"/>
      <c r="C505" s="29"/>
      <c r="D505" s="30"/>
      <c r="E505" s="29"/>
      <c r="F505" s="30"/>
      <c r="G505" s="31"/>
      <c r="H505" s="32"/>
      <c r="I505" s="32"/>
      <c r="J505" s="33" t="str">
        <f aca="false">IF(OR(H505="",I505=""),"",IF(UPPER(SUBSTITUTE(SUBSTITUTE(SUBSTITUTE(H505," ",""),",",""),";",""))=UPPER(SUBSTITUTE(SUBSTITUTE(SUBSTITUTE(I505," ",""),",",""),";","")),"Correct","Wrong"))</f>
        <v/>
      </c>
      <c r="K505" s="29"/>
      <c r="L505" s="29"/>
      <c r="M505" s="27" t="str">
        <f aca="false">IF(E505="","",IFERROR(INDEX(Lists!$B$5:$B$12,MATCH(E505,Lists!$A$5:$A$12,0)),""))</f>
        <v/>
      </c>
      <c r="N505" s="33" t="str">
        <f aca="false">IF(OR(L505="",M505=""),"",IF(L505&gt;M505,"Slow",IF(AND(J505="Wrong",L505&lt;0.5*M505),"Rushed?","OK")))</f>
        <v/>
      </c>
      <c r="O505" s="30"/>
      <c r="P505" s="30"/>
      <c r="Q505" s="34" t="str">
        <f aca="false">IF(OR(B505="",J505=""),"",IF(OR(J505="Wrong",K505="50-50",K505="Guess"),B505+Lists!$Y$5,""))</f>
        <v/>
      </c>
      <c r="R505" s="29"/>
      <c r="S505" s="34" t="str">
        <f aca="false">IF(Q505="","",B505+Lists!$Y$6)</f>
        <v/>
      </c>
      <c r="T505" s="29"/>
      <c r="U505" s="33" t="str">
        <f aca="true">IF(J505="","",IF(Q505="","—",IF(T505="Correct","Mastered",IF(OR(R505="Wrong",T505="Wrong"),"Keep reviewing",IF(AND(R505="",TODAY()&gt;=Q505),"Retry 1 DUE",IF(AND(R505="Correct",T505="",TODAY()&gt;=S505),"Retry 2 DUE",IF(R505="","Retry 1 scheduled","Retry 2 scheduled")))))))</f>
        <v/>
      </c>
    </row>
    <row r="506" customFormat="false" ht="15" hidden="false" customHeight="false" outlineLevel="0" collapsed="false">
      <c r="A506" s="27" t="str">
        <f aca="false">IF(COUNTA(B506:I506)=0,"",ROW()-4)</f>
        <v/>
      </c>
      <c r="B506" s="28"/>
      <c r="C506" s="29"/>
      <c r="D506" s="30"/>
      <c r="E506" s="29"/>
      <c r="F506" s="30"/>
      <c r="G506" s="31"/>
      <c r="H506" s="32"/>
      <c r="I506" s="32"/>
      <c r="J506" s="33" t="str">
        <f aca="false">IF(OR(H506="",I506=""),"",IF(UPPER(SUBSTITUTE(SUBSTITUTE(SUBSTITUTE(H506," ",""),",",""),";",""))=UPPER(SUBSTITUTE(SUBSTITUTE(SUBSTITUTE(I506," ",""),",",""),";","")),"Correct","Wrong"))</f>
        <v/>
      </c>
      <c r="K506" s="29"/>
      <c r="L506" s="29"/>
      <c r="M506" s="27" t="str">
        <f aca="false">IF(E506="","",IFERROR(INDEX(Lists!$B$5:$B$12,MATCH(E506,Lists!$A$5:$A$12,0)),""))</f>
        <v/>
      </c>
      <c r="N506" s="33" t="str">
        <f aca="false">IF(OR(L506="",M506=""),"",IF(L506&gt;M506,"Slow",IF(AND(J506="Wrong",L506&lt;0.5*M506),"Rushed?","OK")))</f>
        <v/>
      </c>
      <c r="O506" s="30"/>
      <c r="P506" s="30"/>
      <c r="Q506" s="34" t="str">
        <f aca="false">IF(OR(B506="",J506=""),"",IF(OR(J506="Wrong",K506="50-50",K506="Guess"),B506+Lists!$Y$5,""))</f>
        <v/>
      </c>
      <c r="R506" s="29"/>
      <c r="S506" s="34" t="str">
        <f aca="false">IF(Q506="","",B506+Lists!$Y$6)</f>
        <v/>
      </c>
      <c r="T506" s="29"/>
      <c r="U506" s="33" t="str">
        <f aca="true">IF(J506="","",IF(Q506="","—",IF(T506="Correct","Mastered",IF(OR(R506="Wrong",T506="Wrong"),"Keep reviewing",IF(AND(R506="",TODAY()&gt;=Q506),"Retry 1 DUE",IF(AND(R506="Correct",T506="",TODAY()&gt;=S506),"Retry 2 DUE",IF(R506="","Retry 1 scheduled","Retry 2 scheduled")))))))</f>
        <v/>
      </c>
    </row>
    <row r="507" customFormat="false" ht="15" hidden="false" customHeight="false" outlineLevel="0" collapsed="false">
      <c r="A507" s="27" t="str">
        <f aca="false">IF(COUNTA(B507:I507)=0,"",ROW()-4)</f>
        <v/>
      </c>
      <c r="B507" s="28"/>
      <c r="C507" s="29"/>
      <c r="D507" s="30"/>
      <c r="E507" s="29"/>
      <c r="F507" s="30"/>
      <c r="G507" s="31"/>
      <c r="H507" s="32"/>
      <c r="I507" s="32"/>
      <c r="J507" s="33" t="str">
        <f aca="false">IF(OR(H507="",I507=""),"",IF(UPPER(SUBSTITUTE(SUBSTITUTE(SUBSTITUTE(H507," ",""),",",""),";",""))=UPPER(SUBSTITUTE(SUBSTITUTE(SUBSTITUTE(I507," ",""),",",""),";","")),"Correct","Wrong"))</f>
        <v/>
      </c>
      <c r="K507" s="29"/>
      <c r="L507" s="29"/>
      <c r="M507" s="27" t="str">
        <f aca="false">IF(E507="","",IFERROR(INDEX(Lists!$B$5:$B$12,MATCH(E507,Lists!$A$5:$A$12,0)),""))</f>
        <v/>
      </c>
      <c r="N507" s="33" t="str">
        <f aca="false">IF(OR(L507="",M507=""),"",IF(L507&gt;M507,"Slow",IF(AND(J507="Wrong",L507&lt;0.5*M507),"Rushed?","OK")))</f>
        <v/>
      </c>
      <c r="O507" s="30"/>
      <c r="P507" s="30"/>
      <c r="Q507" s="34" t="str">
        <f aca="false">IF(OR(B507="",J507=""),"",IF(OR(J507="Wrong",K507="50-50",K507="Guess"),B507+Lists!$Y$5,""))</f>
        <v/>
      </c>
      <c r="R507" s="29"/>
      <c r="S507" s="34" t="str">
        <f aca="false">IF(Q507="","",B507+Lists!$Y$6)</f>
        <v/>
      </c>
      <c r="T507" s="29"/>
      <c r="U507" s="33" t="str">
        <f aca="true">IF(J507="","",IF(Q507="","—",IF(T507="Correct","Mastered",IF(OR(R507="Wrong",T507="Wrong"),"Keep reviewing",IF(AND(R507="",TODAY()&gt;=Q507),"Retry 1 DUE",IF(AND(R507="Correct",T507="",TODAY()&gt;=S507),"Retry 2 DUE",IF(R507="","Retry 1 scheduled","Retry 2 scheduled")))))))</f>
        <v/>
      </c>
    </row>
    <row r="508" customFormat="false" ht="15" hidden="false" customHeight="false" outlineLevel="0" collapsed="false">
      <c r="A508" s="27" t="str">
        <f aca="false">IF(COUNTA(B508:I508)=0,"",ROW()-4)</f>
        <v/>
      </c>
      <c r="B508" s="28"/>
      <c r="C508" s="29"/>
      <c r="D508" s="30"/>
      <c r="E508" s="29"/>
      <c r="F508" s="30"/>
      <c r="G508" s="31"/>
      <c r="H508" s="32"/>
      <c r="I508" s="32"/>
      <c r="J508" s="33" t="str">
        <f aca="false">IF(OR(H508="",I508=""),"",IF(UPPER(SUBSTITUTE(SUBSTITUTE(SUBSTITUTE(H508," ",""),",",""),";",""))=UPPER(SUBSTITUTE(SUBSTITUTE(SUBSTITUTE(I508," ",""),",",""),";","")),"Correct","Wrong"))</f>
        <v/>
      </c>
      <c r="K508" s="29"/>
      <c r="L508" s="29"/>
      <c r="M508" s="27" t="str">
        <f aca="false">IF(E508="","",IFERROR(INDEX(Lists!$B$5:$B$12,MATCH(E508,Lists!$A$5:$A$12,0)),""))</f>
        <v/>
      </c>
      <c r="N508" s="33" t="str">
        <f aca="false">IF(OR(L508="",M508=""),"",IF(L508&gt;M508,"Slow",IF(AND(J508="Wrong",L508&lt;0.5*M508),"Rushed?","OK")))</f>
        <v/>
      </c>
      <c r="O508" s="30"/>
      <c r="P508" s="30"/>
      <c r="Q508" s="34" t="str">
        <f aca="false">IF(OR(B508="",J508=""),"",IF(OR(J508="Wrong",K508="50-50",K508="Guess"),B508+Lists!$Y$5,""))</f>
        <v/>
      </c>
      <c r="R508" s="29"/>
      <c r="S508" s="34" t="str">
        <f aca="false">IF(Q508="","",B508+Lists!$Y$6)</f>
        <v/>
      </c>
      <c r="T508" s="29"/>
      <c r="U508" s="33" t="str">
        <f aca="true">IF(J508="","",IF(Q508="","—",IF(T508="Correct","Mastered",IF(OR(R508="Wrong",T508="Wrong"),"Keep reviewing",IF(AND(R508="",TODAY()&gt;=Q508),"Retry 1 DUE",IF(AND(R508="Correct",T508="",TODAY()&gt;=S508),"Retry 2 DUE",IF(R508="","Retry 1 scheduled","Retry 2 scheduled")))))))</f>
        <v/>
      </c>
    </row>
    <row r="509" customFormat="false" ht="15" hidden="false" customHeight="false" outlineLevel="0" collapsed="false">
      <c r="A509" s="27" t="str">
        <f aca="false">IF(COUNTA(B509:I509)=0,"",ROW()-4)</f>
        <v/>
      </c>
      <c r="B509" s="28"/>
      <c r="C509" s="29"/>
      <c r="D509" s="30"/>
      <c r="E509" s="29"/>
      <c r="F509" s="30"/>
      <c r="G509" s="31"/>
      <c r="H509" s="32"/>
      <c r="I509" s="32"/>
      <c r="J509" s="33" t="str">
        <f aca="false">IF(OR(H509="",I509=""),"",IF(UPPER(SUBSTITUTE(SUBSTITUTE(SUBSTITUTE(H509," ",""),",",""),";",""))=UPPER(SUBSTITUTE(SUBSTITUTE(SUBSTITUTE(I509," ",""),",",""),";","")),"Correct","Wrong"))</f>
        <v/>
      </c>
      <c r="K509" s="29"/>
      <c r="L509" s="29"/>
      <c r="M509" s="27" t="str">
        <f aca="false">IF(E509="","",IFERROR(INDEX(Lists!$B$5:$B$12,MATCH(E509,Lists!$A$5:$A$12,0)),""))</f>
        <v/>
      </c>
      <c r="N509" s="33" t="str">
        <f aca="false">IF(OR(L509="",M509=""),"",IF(L509&gt;M509,"Slow",IF(AND(J509="Wrong",L509&lt;0.5*M509),"Rushed?","OK")))</f>
        <v/>
      </c>
      <c r="O509" s="30"/>
      <c r="P509" s="30"/>
      <c r="Q509" s="34" t="str">
        <f aca="false">IF(OR(B509="",J509=""),"",IF(OR(J509="Wrong",K509="50-50",K509="Guess"),B509+Lists!$Y$5,""))</f>
        <v/>
      </c>
      <c r="R509" s="29"/>
      <c r="S509" s="34" t="str">
        <f aca="false">IF(Q509="","",B509+Lists!$Y$6)</f>
        <v/>
      </c>
      <c r="T509" s="29"/>
      <c r="U509" s="33" t="str">
        <f aca="true">IF(J509="","",IF(Q509="","—",IF(T509="Correct","Mastered",IF(OR(R509="Wrong",T509="Wrong"),"Keep reviewing",IF(AND(R509="",TODAY()&gt;=Q509),"Retry 1 DUE",IF(AND(R509="Correct",T509="",TODAY()&gt;=S509),"Retry 2 DUE",IF(R509="","Retry 1 scheduled","Retry 2 scheduled")))))))</f>
        <v/>
      </c>
    </row>
    <row r="510" customFormat="false" ht="15" hidden="false" customHeight="false" outlineLevel="0" collapsed="false">
      <c r="A510" s="27" t="str">
        <f aca="false">IF(COUNTA(B510:I510)=0,"",ROW()-4)</f>
        <v/>
      </c>
      <c r="B510" s="28"/>
      <c r="C510" s="29"/>
      <c r="D510" s="30"/>
      <c r="E510" s="29"/>
      <c r="F510" s="30"/>
      <c r="G510" s="31"/>
      <c r="H510" s="32"/>
      <c r="I510" s="32"/>
      <c r="J510" s="33" t="str">
        <f aca="false">IF(OR(H510="",I510=""),"",IF(UPPER(SUBSTITUTE(SUBSTITUTE(SUBSTITUTE(H510," ",""),",",""),";",""))=UPPER(SUBSTITUTE(SUBSTITUTE(SUBSTITUTE(I510," ",""),",",""),";","")),"Correct","Wrong"))</f>
        <v/>
      </c>
      <c r="K510" s="29"/>
      <c r="L510" s="29"/>
      <c r="M510" s="27" t="str">
        <f aca="false">IF(E510="","",IFERROR(INDEX(Lists!$B$5:$B$12,MATCH(E510,Lists!$A$5:$A$12,0)),""))</f>
        <v/>
      </c>
      <c r="N510" s="33" t="str">
        <f aca="false">IF(OR(L510="",M510=""),"",IF(L510&gt;M510,"Slow",IF(AND(J510="Wrong",L510&lt;0.5*M510),"Rushed?","OK")))</f>
        <v/>
      </c>
      <c r="O510" s="30"/>
      <c r="P510" s="30"/>
      <c r="Q510" s="34" t="str">
        <f aca="false">IF(OR(B510="",J510=""),"",IF(OR(J510="Wrong",K510="50-50",K510="Guess"),B510+Lists!$Y$5,""))</f>
        <v/>
      </c>
      <c r="R510" s="29"/>
      <c r="S510" s="34" t="str">
        <f aca="false">IF(Q510="","",B510+Lists!$Y$6)</f>
        <v/>
      </c>
      <c r="T510" s="29"/>
      <c r="U510" s="33" t="str">
        <f aca="true">IF(J510="","",IF(Q510="","—",IF(T510="Correct","Mastered",IF(OR(R510="Wrong",T510="Wrong"),"Keep reviewing",IF(AND(R510="",TODAY()&gt;=Q510),"Retry 1 DUE",IF(AND(R510="Correct",T510="",TODAY()&gt;=S510),"Retry 2 DUE",IF(R510="","Retry 1 scheduled","Retry 2 scheduled")))))))</f>
        <v/>
      </c>
    </row>
    <row r="511" customFormat="false" ht="15" hidden="false" customHeight="false" outlineLevel="0" collapsed="false">
      <c r="A511" s="27" t="str">
        <f aca="false">IF(COUNTA(B511:I511)=0,"",ROW()-4)</f>
        <v/>
      </c>
      <c r="B511" s="28"/>
      <c r="C511" s="29"/>
      <c r="D511" s="30"/>
      <c r="E511" s="29"/>
      <c r="F511" s="30"/>
      <c r="G511" s="31"/>
      <c r="H511" s="32"/>
      <c r="I511" s="32"/>
      <c r="J511" s="33" t="str">
        <f aca="false">IF(OR(H511="",I511=""),"",IF(UPPER(SUBSTITUTE(SUBSTITUTE(SUBSTITUTE(H511," ",""),",",""),";",""))=UPPER(SUBSTITUTE(SUBSTITUTE(SUBSTITUTE(I511," ",""),",",""),";","")),"Correct","Wrong"))</f>
        <v/>
      </c>
      <c r="K511" s="29"/>
      <c r="L511" s="29"/>
      <c r="M511" s="27" t="str">
        <f aca="false">IF(E511="","",IFERROR(INDEX(Lists!$B$5:$B$12,MATCH(E511,Lists!$A$5:$A$12,0)),""))</f>
        <v/>
      </c>
      <c r="N511" s="33" t="str">
        <f aca="false">IF(OR(L511="",M511=""),"",IF(L511&gt;M511,"Slow",IF(AND(J511="Wrong",L511&lt;0.5*M511),"Rushed?","OK")))</f>
        <v/>
      </c>
      <c r="O511" s="30"/>
      <c r="P511" s="30"/>
      <c r="Q511" s="34" t="str">
        <f aca="false">IF(OR(B511="",J511=""),"",IF(OR(J511="Wrong",K511="50-50",K511="Guess"),B511+Lists!$Y$5,""))</f>
        <v/>
      </c>
      <c r="R511" s="29"/>
      <c r="S511" s="34" t="str">
        <f aca="false">IF(Q511="","",B511+Lists!$Y$6)</f>
        <v/>
      </c>
      <c r="T511" s="29"/>
      <c r="U511" s="33" t="str">
        <f aca="true">IF(J511="","",IF(Q511="","—",IF(T511="Correct","Mastered",IF(OR(R511="Wrong",T511="Wrong"),"Keep reviewing",IF(AND(R511="",TODAY()&gt;=Q511),"Retry 1 DUE",IF(AND(R511="Correct",T511="",TODAY()&gt;=S511),"Retry 2 DUE",IF(R511="","Retry 1 scheduled","Retry 2 scheduled")))))))</f>
        <v/>
      </c>
    </row>
    <row r="512" customFormat="false" ht="15" hidden="false" customHeight="false" outlineLevel="0" collapsed="false">
      <c r="A512" s="27" t="str">
        <f aca="false">IF(COUNTA(B512:I512)=0,"",ROW()-4)</f>
        <v/>
      </c>
      <c r="B512" s="28"/>
      <c r="C512" s="29"/>
      <c r="D512" s="30"/>
      <c r="E512" s="29"/>
      <c r="F512" s="30"/>
      <c r="G512" s="31"/>
      <c r="H512" s="32"/>
      <c r="I512" s="32"/>
      <c r="J512" s="33" t="str">
        <f aca="false">IF(OR(H512="",I512=""),"",IF(UPPER(SUBSTITUTE(SUBSTITUTE(SUBSTITUTE(H512," ",""),",",""),";",""))=UPPER(SUBSTITUTE(SUBSTITUTE(SUBSTITUTE(I512," ",""),",",""),";","")),"Correct","Wrong"))</f>
        <v/>
      </c>
      <c r="K512" s="29"/>
      <c r="L512" s="29"/>
      <c r="M512" s="27" t="str">
        <f aca="false">IF(E512="","",IFERROR(INDEX(Lists!$B$5:$B$12,MATCH(E512,Lists!$A$5:$A$12,0)),""))</f>
        <v/>
      </c>
      <c r="N512" s="33" t="str">
        <f aca="false">IF(OR(L512="",M512=""),"",IF(L512&gt;M512,"Slow",IF(AND(J512="Wrong",L512&lt;0.5*M512),"Rushed?","OK")))</f>
        <v/>
      </c>
      <c r="O512" s="30"/>
      <c r="P512" s="30"/>
      <c r="Q512" s="34" t="str">
        <f aca="false">IF(OR(B512="",J512=""),"",IF(OR(J512="Wrong",K512="50-50",K512="Guess"),B512+Lists!$Y$5,""))</f>
        <v/>
      </c>
      <c r="R512" s="29"/>
      <c r="S512" s="34" t="str">
        <f aca="false">IF(Q512="","",B512+Lists!$Y$6)</f>
        <v/>
      </c>
      <c r="T512" s="29"/>
      <c r="U512" s="33" t="str">
        <f aca="true">IF(J512="","",IF(Q512="","—",IF(T512="Correct","Mastered",IF(OR(R512="Wrong",T512="Wrong"),"Keep reviewing",IF(AND(R512="",TODAY()&gt;=Q512),"Retry 1 DUE",IF(AND(R512="Correct",T512="",TODAY()&gt;=S512),"Retry 2 DUE",IF(R512="","Retry 1 scheduled","Retry 2 scheduled")))))))</f>
        <v/>
      </c>
    </row>
    <row r="513" customFormat="false" ht="15" hidden="false" customHeight="false" outlineLevel="0" collapsed="false">
      <c r="A513" s="27" t="str">
        <f aca="false">IF(COUNTA(B513:I513)=0,"",ROW()-4)</f>
        <v/>
      </c>
      <c r="B513" s="28"/>
      <c r="C513" s="29"/>
      <c r="D513" s="30"/>
      <c r="E513" s="29"/>
      <c r="F513" s="30"/>
      <c r="G513" s="31"/>
      <c r="H513" s="32"/>
      <c r="I513" s="32"/>
      <c r="J513" s="33" t="str">
        <f aca="false">IF(OR(H513="",I513=""),"",IF(UPPER(SUBSTITUTE(SUBSTITUTE(SUBSTITUTE(H513," ",""),",",""),";",""))=UPPER(SUBSTITUTE(SUBSTITUTE(SUBSTITUTE(I513," ",""),",",""),";","")),"Correct","Wrong"))</f>
        <v/>
      </c>
      <c r="K513" s="29"/>
      <c r="L513" s="29"/>
      <c r="M513" s="27" t="str">
        <f aca="false">IF(E513="","",IFERROR(INDEX(Lists!$B$5:$B$12,MATCH(E513,Lists!$A$5:$A$12,0)),""))</f>
        <v/>
      </c>
      <c r="N513" s="33" t="str">
        <f aca="false">IF(OR(L513="",M513=""),"",IF(L513&gt;M513,"Slow",IF(AND(J513="Wrong",L513&lt;0.5*M513),"Rushed?","OK")))</f>
        <v/>
      </c>
      <c r="O513" s="30"/>
      <c r="P513" s="30"/>
      <c r="Q513" s="34" t="str">
        <f aca="false">IF(OR(B513="",J513=""),"",IF(OR(J513="Wrong",K513="50-50",K513="Guess"),B513+Lists!$Y$5,""))</f>
        <v/>
      </c>
      <c r="R513" s="29"/>
      <c r="S513" s="34" t="str">
        <f aca="false">IF(Q513="","",B513+Lists!$Y$6)</f>
        <v/>
      </c>
      <c r="T513" s="29"/>
      <c r="U513" s="33" t="str">
        <f aca="true">IF(J513="","",IF(Q513="","—",IF(T513="Correct","Mastered",IF(OR(R513="Wrong",T513="Wrong"),"Keep reviewing",IF(AND(R513="",TODAY()&gt;=Q513),"Retry 1 DUE",IF(AND(R513="Correct",T513="",TODAY()&gt;=S513),"Retry 2 DUE",IF(R513="","Retry 1 scheduled","Retry 2 scheduled")))))))</f>
        <v/>
      </c>
    </row>
    <row r="514" customFormat="false" ht="15" hidden="false" customHeight="false" outlineLevel="0" collapsed="false">
      <c r="A514" s="27" t="str">
        <f aca="false">IF(COUNTA(B514:I514)=0,"",ROW()-4)</f>
        <v/>
      </c>
      <c r="B514" s="28"/>
      <c r="C514" s="29"/>
      <c r="D514" s="30"/>
      <c r="E514" s="29"/>
      <c r="F514" s="30"/>
      <c r="G514" s="31"/>
      <c r="H514" s="32"/>
      <c r="I514" s="32"/>
      <c r="J514" s="33" t="str">
        <f aca="false">IF(OR(H514="",I514=""),"",IF(UPPER(SUBSTITUTE(SUBSTITUTE(SUBSTITUTE(H514," ",""),",",""),";",""))=UPPER(SUBSTITUTE(SUBSTITUTE(SUBSTITUTE(I514," ",""),",",""),";","")),"Correct","Wrong"))</f>
        <v/>
      </c>
      <c r="K514" s="29"/>
      <c r="L514" s="29"/>
      <c r="M514" s="27" t="str">
        <f aca="false">IF(E514="","",IFERROR(INDEX(Lists!$B$5:$B$12,MATCH(E514,Lists!$A$5:$A$12,0)),""))</f>
        <v/>
      </c>
      <c r="N514" s="33" t="str">
        <f aca="false">IF(OR(L514="",M514=""),"",IF(L514&gt;M514,"Slow",IF(AND(J514="Wrong",L514&lt;0.5*M514),"Rushed?","OK")))</f>
        <v/>
      </c>
      <c r="O514" s="30"/>
      <c r="P514" s="30"/>
      <c r="Q514" s="34" t="str">
        <f aca="false">IF(OR(B514="",J514=""),"",IF(OR(J514="Wrong",K514="50-50",K514="Guess"),B514+Lists!$Y$5,""))</f>
        <v/>
      </c>
      <c r="R514" s="29"/>
      <c r="S514" s="34" t="str">
        <f aca="false">IF(Q514="","",B514+Lists!$Y$6)</f>
        <v/>
      </c>
      <c r="T514" s="29"/>
      <c r="U514" s="33" t="str">
        <f aca="true">IF(J514="","",IF(Q514="","—",IF(T514="Correct","Mastered",IF(OR(R514="Wrong",T514="Wrong"),"Keep reviewing",IF(AND(R514="",TODAY()&gt;=Q514),"Retry 1 DUE",IF(AND(R514="Correct",T514="",TODAY()&gt;=S514),"Retry 2 DUE",IF(R514="","Retry 1 scheduled","Retry 2 scheduled")))))))</f>
        <v/>
      </c>
    </row>
    <row r="515" customFormat="false" ht="15" hidden="false" customHeight="false" outlineLevel="0" collapsed="false">
      <c r="A515" s="27" t="str">
        <f aca="false">IF(COUNTA(B515:I515)=0,"",ROW()-4)</f>
        <v/>
      </c>
      <c r="B515" s="28"/>
      <c r="C515" s="29"/>
      <c r="D515" s="30"/>
      <c r="E515" s="29"/>
      <c r="F515" s="30"/>
      <c r="G515" s="31"/>
      <c r="H515" s="32"/>
      <c r="I515" s="32"/>
      <c r="J515" s="33" t="str">
        <f aca="false">IF(OR(H515="",I515=""),"",IF(UPPER(SUBSTITUTE(SUBSTITUTE(SUBSTITUTE(H515," ",""),",",""),";",""))=UPPER(SUBSTITUTE(SUBSTITUTE(SUBSTITUTE(I515," ",""),",",""),";","")),"Correct","Wrong"))</f>
        <v/>
      </c>
      <c r="K515" s="29"/>
      <c r="L515" s="29"/>
      <c r="M515" s="27" t="str">
        <f aca="false">IF(E515="","",IFERROR(INDEX(Lists!$B$5:$B$12,MATCH(E515,Lists!$A$5:$A$12,0)),""))</f>
        <v/>
      </c>
      <c r="N515" s="33" t="str">
        <f aca="false">IF(OR(L515="",M515=""),"",IF(L515&gt;M515,"Slow",IF(AND(J515="Wrong",L515&lt;0.5*M515),"Rushed?","OK")))</f>
        <v/>
      </c>
      <c r="O515" s="30"/>
      <c r="P515" s="30"/>
      <c r="Q515" s="34" t="str">
        <f aca="false">IF(OR(B515="",J515=""),"",IF(OR(J515="Wrong",K515="50-50",K515="Guess"),B515+Lists!$Y$5,""))</f>
        <v/>
      </c>
      <c r="R515" s="29"/>
      <c r="S515" s="34" t="str">
        <f aca="false">IF(Q515="","",B515+Lists!$Y$6)</f>
        <v/>
      </c>
      <c r="T515" s="29"/>
      <c r="U515" s="33" t="str">
        <f aca="true">IF(J515="","",IF(Q515="","—",IF(T515="Correct","Mastered",IF(OR(R515="Wrong",T515="Wrong"),"Keep reviewing",IF(AND(R515="",TODAY()&gt;=Q515),"Retry 1 DUE",IF(AND(R515="Correct",T515="",TODAY()&gt;=S515),"Retry 2 DUE",IF(R515="","Retry 1 scheduled","Retry 2 scheduled")))))))</f>
        <v/>
      </c>
    </row>
    <row r="516" customFormat="false" ht="15" hidden="false" customHeight="false" outlineLevel="0" collapsed="false">
      <c r="A516" s="27" t="str">
        <f aca="false">IF(COUNTA(B516:I516)=0,"",ROW()-4)</f>
        <v/>
      </c>
      <c r="B516" s="28"/>
      <c r="C516" s="29"/>
      <c r="D516" s="30"/>
      <c r="E516" s="29"/>
      <c r="F516" s="30"/>
      <c r="G516" s="31"/>
      <c r="H516" s="32"/>
      <c r="I516" s="32"/>
      <c r="J516" s="33" t="str">
        <f aca="false">IF(OR(H516="",I516=""),"",IF(UPPER(SUBSTITUTE(SUBSTITUTE(SUBSTITUTE(H516," ",""),",",""),";",""))=UPPER(SUBSTITUTE(SUBSTITUTE(SUBSTITUTE(I516," ",""),",",""),";","")),"Correct","Wrong"))</f>
        <v/>
      </c>
      <c r="K516" s="29"/>
      <c r="L516" s="29"/>
      <c r="M516" s="27" t="str">
        <f aca="false">IF(E516="","",IFERROR(INDEX(Lists!$B$5:$B$12,MATCH(E516,Lists!$A$5:$A$12,0)),""))</f>
        <v/>
      </c>
      <c r="N516" s="33" t="str">
        <f aca="false">IF(OR(L516="",M516=""),"",IF(L516&gt;M516,"Slow",IF(AND(J516="Wrong",L516&lt;0.5*M516),"Rushed?","OK")))</f>
        <v/>
      </c>
      <c r="O516" s="30"/>
      <c r="P516" s="30"/>
      <c r="Q516" s="34" t="str">
        <f aca="false">IF(OR(B516="",J516=""),"",IF(OR(J516="Wrong",K516="50-50",K516="Guess"),B516+Lists!$Y$5,""))</f>
        <v/>
      </c>
      <c r="R516" s="29"/>
      <c r="S516" s="34" t="str">
        <f aca="false">IF(Q516="","",B516+Lists!$Y$6)</f>
        <v/>
      </c>
      <c r="T516" s="29"/>
      <c r="U516" s="33" t="str">
        <f aca="true">IF(J516="","",IF(Q516="","—",IF(T516="Correct","Mastered",IF(OR(R516="Wrong",T516="Wrong"),"Keep reviewing",IF(AND(R516="",TODAY()&gt;=Q516),"Retry 1 DUE",IF(AND(R516="Correct",T516="",TODAY()&gt;=S516),"Retry 2 DUE",IF(R516="","Retry 1 scheduled","Retry 2 scheduled")))))))</f>
        <v/>
      </c>
    </row>
    <row r="517" customFormat="false" ht="15" hidden="false" customHeight="false" outlineLevel="0" collapsed="false">
      <c r="A517" s="27" t="str">
        <f aca="false">IF(COUNTA(B517:I517)=0,"",ROW()-4)</f>
        <v/>
      </c>
      <c r="B517" s="28"/>
      <c r="C517" s="29"/>
      <c r="D517" s="30"/>
      <c r="E517" s="29"/>
      <c r="F517" s="30"/>
      <c r="G517" s="31"/>
      <c r="H517" s="32"/>
      <c r="I517" s="32"/>
      <c r="J517" s="33" t="str">
        <f aca="false">IF(OR(H517="",I517=""),"",IF(UPPER(SUBSTITUTE(SUBSTITUTE(SUBSTITUTE(H517," ",""),",",""),";",""))=UPPER(SUBSTITUTE(SUBSTITUTE(SUBSTITUTE(I517," ",""),",",""),";","")),"Correct","Wrong"))</f>
        <v/>
      </c>
      <c r="K517" s="29"/>
      <c r="L517" s="29"/>
      <c r="M517" s="27" t="str">
        <f aca="false">IF(E517="","",IFERROR(INDEX(Lists!$B$5:$B$12,MATCH(E517,Lists!$A$5:$A$12,0)),""))</f>
        <v/>
      </c>
      <c r="N517" s="33" t="str">
        <f aca="false">IF(OR(L517="",M517=""),"",IF(L517&gt;M517,"Slow",IF(AND(J517="Wrong",L517&lt;0.5*M517),"Rushed?","OK")))</f>
        <v/>
      </c>
      <c r="O517" s="30"/>
      <c r="P517" s="30"/>
      <c r="Q517" s="34" t="str">
        <f aca="false">IF(OR(B517="",J517=""),"",IF(OR(J517="Wrong",K517="50-50",K517="Guess"),B517+Lists!$Y$5,""))</f>
        <v/>
      </c>
      <c r="R517" s="29"/>
      <c r="S517" s="34" t="str">
        <f aca="false">IF(Q517="","",B517+Lists!$Y$6)</f>
        <v/>
      </c>
      <c r="T517" s="29"/>
      <c r="U517" s="33" t="str">
        <f aca="true">IF(J517="","",IF(Q517="","—",IF(T517="Correct","Mastered",IF(OR(R517="Wrong",T517="Wrong"),"Keep reviewing",IF(AND(R517="",TODAY()&gt;=Q517),"Retry 1 DUE",IF(AND(R517="Correct",T517="",TODAY()&gt;=S517),"Retry 2 DUE",IF(R517="","Retry 1 scheduled","Retry 2 scheduled")))))))</f>
        <v/>
      </c>
    </row>
    <row r="518" customFormat="false" ht="15" hidden="false" customHeight="false" outlineLevel="0" collapsed="false">
      <c r="A518" s="27" t="str">
        <f aca="false">IF(COUNTA(B518:I518)=0,"",ROW()-4)</f>
        <v/>
      </c>
      <c r="B518" s="28"/>
      <c r="C518" s="29"/>
      <c r="D518" s="30"/>
      <c r="E518" s="29"/>
      <c r="F518" s="30"/>
      <c r="G518" s="31"/>
      <c r="H518" s="32"/>
      <c r="I518" s="32"/>
      <c r="J518" s="33" t="str">
        <f aca="false">IF(OR(H518="",I518=""),"",IF(UPPER(SUBSTITUTE(SUBSTITUTE(SUBSTITUTE(H518," ",""),",",""),";",""))=UPPER(SUBSTITUTE(SUBSTITUTE(SUBSTITUTE(I518," ",""),",",""),";","")),"Correct","Wrong"))</f>
        <v/>
      </c>
      <c r="K518" s="29"/>
      <c r="L518" s="29"/>
      <c r="M518" s="27" t="str">
        <f aca="false">IF(E518="","",IFERROR(INDEX(Lists!$B$5:$B$12,MATCH(E518,Lists!$A$5:$A$12,0)),""))</f>
        <v/>
      </c>
      <c r="N518" s="33" t="str">
        <f aca="false">IF(OR(L518="",M518=""),"",IF(L518&gt;M518,"Slow",IF(AND(J518="Wrong",L518&lt;0.5*M518),"Rushed?","OK")))</f>
        <v/>
      </c>
      <c r="O518" s="30"/>
      <c r="P518" s="30"/>
      <c r="Q518" s="34" t="str">
        <f aca="false">IF(OR(B518="",J518=""),"",IF(OR(J518="Wrong",K518="50-50",K518="Guess"),B518+Lists!$Y$5,""))</f>
        <v/>
      </c>
      <c r="R518" s="29"/>
      <c r="S518" s="34" t="str">
        <f aca="false">IF(Q518="","",B518+Lists!$Y$6)</f>
        <v/>
      </c>
      <c r="T518" s="29"/>
      <c r="U518" s="33" t="str">
        <f aca="true">IF(J518="","",IF(Q518="","—",IF(T518="Correct","Mastered",IF(OR(R518="Wrong",T518="Wrong"),"Keep reviewing",IF(AND(R518="",TODAY()&gt;=Q518),"Retry 1 DUE",IF(AND(R518="Correct",T518="",TODAY()&gt;=S518),"Retry 2 DUE",IF(R518="","Retry 1 scheduled","Retry 2 scheduled")))))))</f>
        <v/>
      </c>
    </row>
    <row r="519" customFormat="false" ht="15" hidden="false" customHeight="false" outlineLevel="0" collapsed="false">
      <c r="A519" s="27" t="str">
        <f aca="false">IF(COUNTA(B519:I519)=0,"",ROW()-4)</f>
        <v/>
      </c>
      <c r="B519" s="28"/>
      <c r="C519" s="29"/>
      <c r="D519" s="30"/>
      <c r="E519" s="29"/>
      <c r="F519" s="30"/>
      <c r="G519" s="31"/>
      <c r="H519" s="32"/>
      <c r="I519" s="32"/>
      <c r="J519" s="33" t="str">
        <f aca="false">IF(OR(H519="",I519=""),"",IF(UPPER(SUBSTITUTE(SUBSTITUTE(SUBSTITUTE(H519," ",""),",",""),";",""))=UPPER(SUBSTITUTE(SUBSTITUTE(SUBSTITUTE(I519," ",""),",",""),";","")),"Correct","Wrong"))</f>
        <v/>
      </c>
      <c r="K519" s="29"/>
      <c r="L519" s="29"/>
      <c r="M519" s="27" t="str">
        <f aca="false">IF(E519="","",IFERROR(INDEX(Lists!$B$5:$B$12,MATCH(E519,Lists!$A$5:$A$12,0)),""))</f>
        <v/>
      </c>
      <c r="N519" s="33" t="str">
        <f aca="false">IF(OR(L519="",M519=""),"",IF(L519&gt;M519,"Slow",IF(AND(J519="Wrong",L519&lt;0.5*M519),"Rushed?","OK")))</f>
        <v/>
      </c>
      <c r="O519" s="30"/>
      <c r="P519" s="30"/>
      <c r="Q519" s="34" t="str">
        <f aca="false">IF(OR(B519="",J519=""),"",IF(OR(J519="Wrong",K519="50-50",K519="Guess"),B519+Lists!$Y$5,""))</f>
        <v/>
      </c>
      <c r="R519" s="29"/>
      <c r="S519" s="34" t="str">
        <f aca="false">IF(Q519="","",B519+Lists!$Y$6)</f>
        <v/>
      </c>
      <c r="T519" s="29"/>
      <c r="U519" s="33" t="str">
        <f aca="true">IF(J519="","",IF(Q519="","—",IF(T519="Correct","Mastered",IF(OR(R519="Wrong",T519="Wrong"),"Keep reviewing",IF(AND(R519="",TODAY()&gt;=Q519),"Retry 1 DUE",IF(AND(R519="Correct",T519="",TODAY()&gt;=S519),"Retry 2 DUE",IF(R519="","Retry 1 scheduled","Retry 2 scheduled")))))))</f>
        <v/>
      </c>
    </row>
    <row r="520" customFormat="false" ht="15" hidden="false" customHeight="false" outlineLevel="0" collapsed="false">
      <c r="A520" s="27" t="str">
        <f aca="false">IF(COUNTA(B520:I520)=0,"",ROW()-4)</f>
        <v/>
      </c>
      <c r="B520" s="28"/>
      <c r="C520" s="29"/>
      <c r="D520" s="30"/>
      <c r="E520" s="29"/>
      <c r="F520" s="30"/>
      <c r="G520" s="31"/>
      <c r="H520" s="32"/>
      <c r="I520" s="32"/>
      <c r="J520" s="33" t="str">
        <f aca="false">IF(OR(H520="",I520=""),"",IF(UPPER(SUBSTITUTE(SUBSTITUTE(SUBSTITUTE(H520," ",""),",",""),";",""))=UPPER(SUBSTITUTE(SUBSTITUTE(SUBSTITUTE(I520," ",""),",",""),";","")),"Correct","Wrong"))</f>
        <v/>
      </c>
      <c r="K520" s="29"/>
      <c r="L520" s="29"/>
      <c r="M520" s="27" t="str">
        <f aca="false">IF(E520="","",IFERROR(INDEX(Lists!$B$5:$B$12,MATCH(E520,Lists!$A$5:$A$12,0)),""))</f>
        <v/>
      </c>
      <c r="N520" s="33" t="str">
        <f aca="false">IF(OR(L520="",M520=""),"",IF(L520&gt;M520,"Slow",IF(AND(J520="Wrong",L520&lt;0.5*M520),"Rushed?","OK")))</f>
        <v/>
      </c>
      <c r="O520" s="30"/>
      <c r="P520" s="30"/>
      <c r="Q520" s="34" t="str">
        <f aca="false">IF(OR(B520="",J520=""),"",IF(OR(J520="Wrong",K520="50-50",K520="Guess"),B520+Lists!$Y$5,""))</f>
        <v/>
      </c>
      <c r="R520" s="29"/>
      <c r="S520" s="34" t="str">
        <f aca="false">IF(Q520="","",B520+Lists!$Y$6)</f>
        <v/>
      </c>
      <c r="T520" s="29"/>
      <c r="U520" s="33" t="str">
        <f aca="true">IF(J520="","",IF(Q520="","—",IF(T520="Correct","Mastered",IF(OR(R520="Wrong",T520="Wrong"),"Keep reviewing",IF(AND(R520="",TODAY()&gt;=Q520),"Retry 1 DUE",IF(AND(R520="Correct",T520="",TODAY()&gt;=S520),"Retry 2 DUE",IF(R520="","Retry 1 scheduled","Retry 2 scheduled")))))))</f>
        <v/>
      </c>
    </row>
    <row r="521" customFormat="false" ht="15" hidden="false" customHeight="false" outlineLevel="0" collapsed="false">
      <c r="A521" s="27" t="str">
        <f aca="false">IF(COUNTA(B521:I521)=0,"",ROW()-4)</f>
        <v/>
      </c>
      <c r="B521" s="28"/>
      <c r="C521" s="29"/>
      <c r="D521" s="30"/>
      <c r="E521" s="29"/>
      <c r="F521" s="30"/>
      <c r="G521" s="31"/>
      <c r="H521" s="32"/>
      <c r="I521" s="32"/>
      <c r="J521" s="33" t="str">
        <f aca="false">IF(OR(H521="",I521=""),"",IF(UPPER(SUBSTITUTE(SUBSTITUTE(SUBSTITUTE(H521," ",""),",",""),";",""))=UPPER(SUBSTITUTE(SUBSTITUTE(SUBSTITUTE(I521," ",""),",",""),";","")),"Correct","Wrong"))</f>
        <v/>
      </c>
      <c r="K521" s="29"/>
      <c r="L521" s="29"/>
      <c r="M521" s="27" t="str">
        <f aca="false">IF(E521="","",IFERROR(INDEX(Lists!$B$5:$B$12,MATCH(E521,Lists!$A$5:$A$12,0)),""))</f>
        <v/>
      </c>
      <c r="N521" s="33" t="str">
        <f aca="false">IF(OR(L521="",M521=""),"",IF(L521&gt;M521,"Slow",IF(AND(J521="Wrong",L521&lt;0.5*M521),"Rushed?","OK")))</f>
        <v/>
      </c>
      <c r="O521" s="30"/>
      <c r="P521" s="30"/>
      <c r="Q521" s="34" t="str">
        <f aca="false">IF(OR(B521="",J521=""),"",IF(OR(J521="Wrong",K521="50-50",K521="Guess"),B521+Lists!$Y$5,""))</f>
        <v/>
      </c>
      <c r="R521" s="29"/>
      <c r="S521" s="34" t="str">
        <f aca="false">IF(Q521="","",B521+Lists!$Y$6)</f>
        <v/>
      </c>
      <c r="T521" s="29"/>
      <c r="U521" s="33" t="str">
        <f aca="true">IF(J521="","",IF(Q521="","—",IF(T521="Correct","Mastered",IF(OR(R521="Wrong",T521="Wrong"),"Keep reviewing",IF(AND(R521="",TODAY()&gt;=Q521),"Retry 1 DUE",IF(AND(R521="Correct",T521="",TODAY()&gt;=S521),"Retry 2 DUE",IF(R521="","Retry 1 scheduled","Retry 2 scheduled")))))))</f>
        <v/>
      </c>
    </row>
    <row r="522" customFormat="false" ht="15" hidden="false" customHeight="false" outlineLevel="0" collapsed="false">
      <c r="A522" s="27" t="str">
        <f aca="false">IF(COUNTA(B522:I522)=0,"",ROW()-4)</f>
        <v/>
      </c>
      <c r="B522" s="28"/>
      <c r="C522" s="29"/>
      <c r="D522" s="30"/>
      <c r="E522" s="29"/>
      <c r="F522" s="30"/>
      <c r="G522" s="31"/>
      <c r="H522" s="32"/>
      <c r="I522" s="32"/>
      <c r="J522" s="33" t="str">
        <f aca="false">IF(OR(H522="",I522=""),"",IF(UPPER(SUBSTITUTE(SUBSTITUTE(SUBSTITUTE(H522," ",""),",",""),";",""))=UPPER(SUBSTITUTE(SUBSTITUTE(SUBSTITUTE(I522," ",""),",",""),";","")),"Correct","Wrong"))</f>
        <v/>
      </c>
      <c r="K522" s="29"/>
      <c r="L522" s="29"/>
      <c r="M522" s="27" t="str">
        <f aca="false">IF(E522="","",IFERROR(INDEX(Lists!$B$5:$B$12,MATCH(E522,Lists!$A$5:$A$12,0)),""))</f>
        <v/>
      </c>
      <c r="N522" s="33" t="str">
        <f aca="false">IF(OR(L522="",M522=""),"",IF(L522&gt;M522,"Slow",IF(AND(J522="Wrong",L522&lt;0.5*M522),"Rushed?","OK")))</f>
        <v/>
      </c>
      <c r="O522" s="30"/>
      <c r="P522" s="30"/>
      <c r="Q522" s="34" t="str">
        <f aca="false">IF(OR(B522="",J522=""),"",IF(OR(J522="Wrong",K522="50-50",K522="Guess"),B522+Lists!$Y$5,""))</f>
        <v/>
      </c>
      <c r="R522" s="29"/>
      <c r="S522" s="34" t="str">
        <f aca="false">IF(Q522="","",B522+Lists!$Y$6)</f>
        <v/>
      </c>
      <c r="T522" s="29"/>
      <c r="U522" s="33" t="str">
        <f aca="true">IF(J522="","",IF(Q522="","—",IF(T522="Correct","Mastered",IF(OR(R522="Wrong",T522="Wrong"),"Keep reviewing",IF(AND(R522="",TODAY()&gt;=Q522),"Retry 1 DUE",IF(AND(R522="Correct",T522="",TODAY()&gt;=S522),"Retry 2 DUE",IF(R522="","Retry 1 scheduled","Retry 2 scheduled")))))))</f>
        <v/>
      </c>
    </row>
    <row r="523" customFormat="false" ht="15" hidden="false" customHeight="false" outlineLevel="0" collapsed="false">
      <c r="A523" s="27" t="str">
        <f aca="false">IF(COUNTA(B523:I523)=0,"",ROW()-4)</f>
        <v/>
      </c>
      <c r="B523" s="28"/>
      <c r="C523" s="29"/>
      <c r="D523" s="30"/>
      <c r="E523" s="29"/>
      <c r="F523" s="30"/>
      <c r="G523" s="31"/>
      <c r="H523" s="32"/>
      <c r="I523" s="32"/>
      <c r="J523" s="33" t="str">
        <f aca="false">IF(OR(H523="",I523=""),"",IF(UPPER(SUBSTITUTE(SUBSTITUTE(SUBSTITUTE(H523," ",""),",",""),";",""))=UPPER(SUBSTITUTE(SUBSTITUTE(SUBSTITUTE(I523," ",""),",",""),";","")),"Correct","Wrong"))</f>
        <v/>
      </c>
      <c r="K523" s="29"/>
      <c r="L523" s="29"/>
      <c r="M523" s="27" t="str">
        <f aca="false">IF(E523="","",IFERROR(INDEX(Lists!$B$5:$B$12,MATCH(E523,Lists!$A$5:$A$12,0)),""))</f>
        <v/>
      </c>
      <c r="N523" s="33" t="str">
        <f aca="false">IF(OR(L523="",M523=""),"",IF(L523&gt;M523,"Slow",IF(AND(J523="Wrong",L523&lt;0.5*M523),"Rushed?","OK")))</f>
        <v/>
      </c>
      <c r="O523" s="30"/>
      <c r="P523" s="30"/>
      <c r="Q523" s="34" t="str">
        <f aca="false">IF(OR(B523="",J523=""),"",IF(OR(J523="Wrong",K523="50-50",K523="Guess"),B523+Lists!$Y$5,""))</f>
        <v/>
      </c>
      <c r="R523" s="29"/>
      <c r="S523" s="34" t="str">
        <f aca="false">IF(Q523="","",B523+Lists!$Y$6)</f>
        <v/>
      </c>
      <c r="T523" s="29"/>
      <c r="U523" s="33" t="str">
        <f aca="true">IF(J523="","",IF(Q523="","—",IF(T523="Correct","Mastered",IF(OR(R523="Wrong",T523="Wrong"),"Keep reviewing",IF(AND(R523="",TODAY()&gt;=Q523),"Retry 1 DUE",IF(AND(R523="Correct",T523="",TODAY()&gt;=S523),"Retry 2 DUE",IF(R523="","Retry 1 scheduled","Retry 2 scheduled")))))))</f>
        <v/>
      </c>
    </row>
    <row r="524" customFormat="false" ht="15" hidden="false" customHeight="false" outlineLevel="0" collapsed="false">
      <c r="A524" s="27" t="str">
        <f aca="false">IF(COUNTA(B524:I524)=0,"",ROW()-4)</f>
        <v/>
      </c>
      <c r="B524" s="28"/>
      <c r="C524" s="29"/>
      <c r="D524" s="30"/>
      <c r="E524" s="29"/>
      <c r="F524" s="30"/>
      <c r="G524" s="31"/>
      <c r="H524" s="32"/>
      <c r="I524" s="32"/>
      <c r="J524" s="33" t="str">
        <f aca="false">IF(OR(H524="",I524=""),"",IF(UPPER(SUBSTITUTE(SUBSTITUTE(SUBSTITUTE(H524," ",""),",",""),";",""))=UPPER(SUBSTITUTE(SUBSTITUTE(SUBSTITUTE(I524," ",""),",",""),";","")),"Correct","Wrong"))</f>
        <v/>
      </c>
      <c r="K524" s="29"/>
      <c r="L524" s="29"/>
      <c r="M524" s="27" t="str">
        <f aca="false">IF(E524="","",IFERROR(INDEX(Lists!$B$5:$B$12,MATCH(E524,Lists!$A$5:$A$12,0)),""))</f>
        <v/>
      </c>
      <c r="N524" s="33" t="str">
        <f aca="false">IF(OR(L524="",M524=""),"",IF(L524&gt;M524,"Slow",IF(AND(J524="Wrong",L524&lt;0.5*M524),"Rushed?","OK")))</f>
        <v/>
      </c>
      <c r="O524" s="30"/>
      <c r="P524" s="30"/>
      <c r="Q524" s="34" t="str">
        <f aca="false">IF(OR(B524="",J524=""),"",IF(OR(J524="Wrong",K524="50-50",K524="Guess"),B524+Lists!$Y$5,""))</f>
        <v/>
      </c>
      <c r="R524" s="29"/>
      <c r="S524" s="34" t="str">
        <f aca="false">IF(Q524="","",B524+Lists!$Y$6)</f>
        <v/>
      </c>
      <c r="T524" s="29"/>
      <c r="U524" s="33" t="str">
        <f aca="true">IF(J524="","",IF(Q524="","—",IF(T524="Correct","Mastered",IF(OR(R524="Wrong",T524="Wrong"),"Keep reviewing",IF(AND(R524="",TODAY()&gt;=Q524),"Retry 1 DUE",IF(AND(R524="Correct",T524="",TODAY()&gt;=S524),"Retry 2 DUE",IF(R524="","Retry 1 scheduled","Retry 2 scheduled")))))))</f>
        <v/>
      </c>
    </row>
    <row r="525" customFormat="false" ht="15" hidden="false" customHeight="false" outlineLevel="0" collapsed="false">
      <c r="A525" s="27" t="str">
        <f aca="false">IF(COUNTA(B525:I525)=0,"",ROW()-4)</f>
        <v/>
      </c>
      <c r="B525" s="28"/>
      <c r="C525" s="29"/>
      <c r="D525" s="30"/>
      <c r="E525" s="29"/>
      <c r="F525" s="30"/>
      <c r="G525" s="31"/>
      <c r="H525" s="32"/>
      <c r="I525" s="32"/>
      <c r="J525" s="33" t="str">
        <f aca="false">IF(OR(H525="",I525=""),"",IF(UPPER(SUBSTITUTE(SUBSTITUTE(SUBSTITUTE(H525," ",""),",",""),";",""))=UPPER(SUBSTITUTE(SUBSTITUTE(SUBSTITUTE(I525," ",""),",",""),";","")),"Correct","Wrong"))</f>
        <v/>
      </c>
      <c r="K525" s="29"/>
      <c r="L525" s="29"/>
      <c r="M525" s="27" t="str">
        <f aca="false">IF(E525="","",IFERROR(INDEX(Lists!$B$5:$B$12,MATCH(E525,Lists!$A$5:$A$12,0)),""))</f>
        <v/>
      </c>
      <c r="N525" s="33" t="str">
        <f aca="false">IF(OR(L525="",M525=""),"",IF(L525&gt;M525,"Slow",IF(AND(J525="Wrong",L525&lt;0.5*M525),"Rushed?","OK")))</f>
        <v/>
      </c>
      <c r="O525" s="30"/>
      <c r="P525" s="30"/>
      <c r="Q525" s="34" t="str">
        <f aca="false">IF(OR(B525="",J525=""),"",IF(OR(J525="Wrong",K525="50-50",K525="Guess"),B525+Lists!$Y$5,""))</f>
        <v/>
      </c>
      <c r="R525" s="29"/>
      <c r="S525" s="34" t="str">
        <f aca="false">IF(Q525="","",B525+Lists!$Y$6)</f>
        <v/>
      </c>
      <c r="T525" s="29"/>
      <c r="U525" s="33" t="str">
        <f aca="true">IF(J525="","",IF(Q525="","—",IF(T525="Correct","Mastered",IF(OR(R525="Wrong",T525="Wrong"),"Keep reviewing",IF(AND(R525="",TODAY()&gt;=Q525),"Retry 1 DUE",IF(AND(R525="Correct",T525="",TODAY()&gt;=S525),"Retry 2 DUE",IF(R525="","Retry 1 scheduled","Retry 2 scheduled")))))))</f>
        <v/>
      </c>
    </row>
    <row r="526" customFormat="false" ht="15" hidden="false" customHeight="false" outlineLevel="0" collapsed="false">
      <c r="A526" s="27" t="str">
        <f aca="false">IF(COUNTA(B526:I526)=0,"",ROW()-4)</f>
        <v/>
      </c>
      <c r="B526" s="28"/>
      <c r="C526" s="29"/>
      <c r="D526" s="30"/>
      <c r="E526" s="29"/>
      <c r="F526" s="30"/>
      <c r="G526" s="31"/>
      <c r="H526" s="32"/>
      <c r="I526" s="32"/>
      <c r="J526" s="33" t="str">
        <f aca="false">IF(OR(H526="",I526=""),"",IF(UPPER(SUBSTITUTE(SUBSTITUTE(SUBSTITUTE(H526," ",""),",",""),";",""))=UPPER(SUBSTITUTE(SUBSTITUTE(SUBSTITUTE(I526," ",""),",",""),";","")),"Correct","Wrong"))</f>
        <v/>
      </c>
      <c r="K526" s="29"/>
      <c r="L526" s="29"/>
      <c r="M526" s="27" t="str">
        <f aca="false">IF(E526="","",IFERROR(INDEX(Lists!$B$5:$B$12,MATCH(E526,Lists!$A$5:$A$12,0)),""))</f>
        <v/>
      </c>
      <c r="N526" s="33" t="str">
        <f aca="false">IF(OR(L526="",M526=""),"",IF(L526&gt;M526,"Slow",IF(AND(J526="Wrong",L526&lt;0.5*M526),"Rushed?","OK")))</f>
        <v/>
      </c>
      <c r="O526" s="30"/>
      <c r="P526" s="30"/>
      <c r="Q526" s="34" t="str">
        <f aca="false">IF(OR(B526="",J526=""),"",IF(OR(J526="Wrong",K526="50-50",K526="Guess"),B526+Lists!$Y$5,""))</f>
        <v/>
      </c>
      <c r="R526" s="29"/>
      <c r="S526" s="34" t="str">
        <f aca="false">IF(Q526="","",B526+Lists!$Y$6)</f>
        <v/>
      </c>
      <c r="T526" s="29"/>
      <c r="U526" s="33" t="str">
        <f aca="true">IF(J526="","",IF(Q526="","—",IF(T526="Correct","Mastered",IF(OR(R526="Wrong",T526="Wrong"),"Keep reviewing",IF(AND(R526="",TODAY()&gt;=Q526),"Retry 1 DUE",IF(AND(R526="Correct",T526="",TODAY()&gt;=S526),"Retry 2 DUE",IF(R526="","Retry 1 scheduled","Retry 2 scheduled")))))))</f>
        <v/>
      </c>
    </row>
    <row r="527" customFormat="false" ht="15" hidden="false" customHeight="false" outlineLevel="0" collapsed="false">
      <c r="A527" s="27" t="str">
        <f aca="false">IF(COUNTA(B527:I527)=0,"",ROW()-4)</f>
        <v/>
      </c>
      <c r="B527" s="28"/>
      <c r="C527" s="29"/>
      <c r="D527" s="30"/>
      <c r="E527" s="29"/>
      <c r="F527" s="30"/>
      <c r="G527" s="31"/>
      <c r="H527" s="32"/>
      <c r="I527" s="32"/>
      <c r="J527" s="33" t="str">
        <f aca="false">IF(OR(H527="",I527=""),"",IF(UPPER(SUBSTITUTE(SUBSTITUTE(SUBSTITUTE(H527," ",""),",",""),";",""))=UPPER(SUBSTITUTE(SUBSTITUTE(SUBSTITUTE(I527," ",""),",",""),";","")),"Correct","Wrong"))</f>
        <v/>
      </c>
      <c r="K527" s="29"/>
      <c r="L527" s="29"/>
      <c r="M527" s="27" t="str">
        <f aca="false">IF(E527="","",IFERROR(INDEX(Lists!$B$5:$B$12,MATCH(E527,Lists!$A$5:$A$12,0)),""))</f>
        <v/>
      </c>
      <c r="N527" s="33" t="str">
        <f aca="false">IF(OR(L527="",M527=""),"",IF(L527&gt;M527,"Slow",IF(AND(J527="Wrong",L527&lt;0.5*M527),"Rushed?","OK")))</f>
        <v/>
      </c>
      <c r="O527" s="30"/>
      <c r="P527" s="30"/>
      <c r="Q527" s="34" t="str">
        <f aca="false">IF(OR(B527="",J527=""),"",IF(OR(J527="Wrong",K527="50-50",K527="Guess"),B527+Lists!$Y$5,""))</f>
        <v/>
      </c>
      <c r="R527" s="29"/>
      <c r="S527" s="34" t="str">
        <f aca="false">IF(Q527="","",B527+Lists!$Y$6)</f>
        <v/>
      </c>
      <c r="T527" s="29"/>
      <c r="U527" s="33" t="str">
        <f aca="true">IF(J527="","",IF(Q527="","—",IF(T527="Correct","Mastered",IF(OR(R527="Wrong",T527="Wrong"),"Keep reviewing",IF(AND(R527="",TODAY()&gt;=Q527),"Retry 1 DUE",IF(AND(R527="Correct",T527="",TODAY()&gt;=S527),"Retry 2 DUE",IF(R527="","Retry 1 scheduled","Retry 2 scheduled")))))))</f>
        <v/>
      </c>
    </row>
    <row r="528" customFormat="false" ht="15" hidden="false" customHeight="false" outlineLevel="0" collapsed="false">
      <c r="A528" s="27" t="str">
        <f aca="false">IF(COUNTA(B528:I528)=0,"",ROW()-4)</f>
        <v/>
      </c>
      <c r="B528" s="28"/>
      <c r="C528" s="29"/>
      <c r="D528" s="30"/>
      <c r="E528" s="29"/>
      <c r="F528" s="30"/>
      <c r="G528" s="31"/>
      <c r="H528" s="32"/>
      <c r="I528" s="32"/>
      <c r="J528" s="33" t="str">
        <f aca="false">IF(OR(H528="",I528=""),"",IF(UPPER(SUBSTITUTE(SUBSTITUTE(SUBSTITUTE(H528," ",""),",",""),";",""))=UPPER(SUBSTITUTE(SUBSTITUTE(SUBSTITUTE(I528," ",""),",",""),";","")),"Correct","Wrong"))</f>
        <v/>
      </c>
      <c r="K528" s="29"/>
      <c r="L528" s="29"/>
      <c r="M528" s="27" t="str">
        <f aca="false">IF(E528="","",IFERROR(INDEX(Lists!$B$5:$B$12,MATCH(E528,Lists!$A$5:$A$12,0)),""))</f>
        <v/>
      </c>
      <c r="N528" s="33" t="str">
        <f aca="false">IF(OR(L528="",M528=""),"",IF(L528&gt;M528,"Slow",IF(AND(J528="Wrong",L528&lt;0.5*M528),"Rushed?","OK")))</f>
        <v/>
      </c>
      <c r="O528" s="30"/>
      <c r="P528" s="30"/>
      <c r="Q528" s="34" t="str">
        <f aca="false">IF(OR(B528="",J528=""),"",IF(OR(J528="Wrong",K528="50-50",K528="Guess"),B528+Lists!$Y$5,""))</f>
        <v/>
      </c>
      <c r="R528" s="29"/>
      <c r="S528" s="34" t="str">
        <f aca="false">IF(Q528="","",B528+Lists!$Y$6)</f>
        <v/>
      </c>
      <c r="T528" s="29"/>
      <c r="U528" s="33" t="str">
        <f aca="true">IF(J528="","",IF(Q528="","—",IF(T528="Correct","Mastered",IF(OR(R528="Wrong",T528="Wrong"),"Keep reviewing",IF(AND(R528="",TODAY()&gt;=Q528),"Retry 1 DUE",IF(AND(R528="Correct",T528="",TODAY()&gt;=S528),"Retry 2 DUE",IF(R528="","Retry 1 scheduled","Retry 2 scheduled")))))))</f>
        <v/>
      </c>
    </row>
    <row r="529" customFormat="false" ht="15" hidden="false" customHeight="false" outlineLevel="0" collapsed="false">
      <c r="A529" s="27" t="str">
        <f aca="false">IF(COUNTA(B529:I529)=0,"",ROW()-4)</f>
        <v/>
      </c>
      <c r="B529" s="28"/>
      <c r="C529" s="29"/>
      <c r="D529" s="30"/>
      <c r="E529" s="29"/>
      <c r="F529" s="30"/>
      <c r="G529" s="31"/>
      <c r="H529" s="32"/>
      <c r="I529" s="32"/>
      <c r="J529" s="33" t="str">
        <f aca="false">IF(OR(H529="",I529=""),"",IF(UPPER(SUBSTITUTE(SUBSTITUTE(SUBSTITUTE(H529," ",""),",",""),";",""))=UPPER(SUBSTITUTE(SUBSTITUTE(SUBSTITUTE(I529," ",""),",",""),";","")),"Correct","Wrong"))</f>
        <v/>
      </c>
      <c r="K529" s="29"/>
      <c r="L529" s="29"/>
      <c r="M529" s="27" t="str">
        <f aca="false">IF(E529="","",IFERROR(INDEX(Lists!$B$5:$B$12,MATCH(E529,Lists!$A$5:$A$12,0)),""))</f>
        <v/>
      </c>
      <c r="N529" s="33" t="str">
        <f aca="false">IF(OR(L529="",M529=""),"",IF(L529&gt;M529,"Slow",IF(AND(J529="Wrong",L529&lt;0.5*M529),"Rushed?","OK")))</f>
        <v/>
      </c>
      <c r="O529" s="30"/>
      <c r="P529" s="30"/>
      <c r="Q529" s="34" t="str">
        <f aca="false">IF(OR(B529="",J529=""),"",IF(OR(J529="Wrong",K529="50-50",K529="Guess"),B529+Lists!$Y$5,""))</f>
        <v/>
      </c>
      <c r="R529" s="29"/>
      <c r="S529" s="34" t="str">
        <f aca="false">IF(Q529="","",B529+Lists!$Y$6)</f>
        <v/>
      </c>
      <c r="T529" s="29"/>
      <c r="U529" s="33" t="str">
        <f aca="true">IF(J529="","",IF(Q529="","—",IF(T529="Correct","Mastered",IF(OR(R529="Wrong",T529="Wrong"),"Keep reviewing",IF(AND(R529="",TODAY()&gt;=Q529),"Retry 1 DUE",IF(AND(R529="Correct",T529="",TODAY()&gt;=S529),"Retry 2 DUE",IF(R529="","Retry 1 scheduled","Retry 2 scheduled")))))))</f>
        <v/>
      </c>
    </row>
    <row r="530" customFormat="false" ht="15" hidden="false" customHeight="false" outlineLevel="0" collapsed="false">
      <c r="A530" s="27" t="str">
        <f aca="false">IF(COUNTA(B530:I530)=0,"",ROW()-4)</f>
        <v/>
      </c>
      <c r="B530" s="28"/>
      <c r="C530" s="29"/>
      <c r="D530" s="30"/>
      <c r="E530" s="29"/>
      <c r="F530" s="30"/>
      <c r="G530" s="31"/>
      <c r="H530" s="32"/>
      <c r="I530" s="32"/>
      <c r="J530" s="33" t="str">
        <f aca="false">IF(OR(H530="",I530=""),"",IF(UPPER(SUBSTITUTE(SUBSTITUTE(SUBSTITUTE(H530," ",""),",",""),";",""))=UPPER(SUBSTITUTE(SUBSTITUTE(SUBSTITUTE(I530," ",""),",",""),";","")),"Correct","Wrong"))</f>
        <v/>
      </c>
      <c r="K530" s="29"/>
      <c r="L530" s="29"/>
      <c r="M530" s="27" t="str">
        <f aca="false">IF(E530="","",IFERROR(INDEX(Lists!$B$5:$B$12,MATCH(E530,Lists!$A$5:$A$12,0)),""))</f>
        <v/>
      </c>
      <c r="N530" s="33" t="str">
        <f aca="false">IF(OR(L530="",M530=""),"",IF(L530&gt;M530,"Slow",IF(AND(J530="Wrong",L530&lt;0.5*M530),"Rushed?","OK")))</f>
        <v/>
      </c>
      <c r="O530" s="30"/>
      <c r="P530" s="30"/>
      <c r="Q530" s="34" t="str">
        <f aca="false">IF(OR(B530="",J530=""),"",IF(OR(J530="Wrong",K530="50-50",K530="Guess"),B530+Lists!$Y$5,""))</f>
        <v/>
      </c>
      <c r="R530" s="29"/>
      <c r="S530" s="34" t="str">
        <f aca="false">IF(Q530="","",B530+Lists!$Y$6)</f>
        <v/>
      </c>
      <c r="T530" s="29"/>
      <c r="U530" s="33" t="str">
        <f aca="true">IF(J530="","",IF(Q530="","—",IF(T530="Correct","Mastered",IF(OR(R530="Wrong",T530="Wrong"),"Keep reviewing",IF(AND(R530="",TODAY()&gt;=Q530),"Retry 1 DUE",IF(AND(R530="Correct",T530="",TODAY()&gt;=S530),"Retry 2 DUE",IF(R530="","Retry 1 scheduled","Retry 2 scheduled")))))))</f>
        <v/>
      </c>
    </row>
    <row r="531" customFormat="false" ht="15" hidden="false" customHeight="false" outlineLevel="0" collapsed="false">
      <c r="A531" s="27" t="str">
        <f aca="false">IF(COUNTA(B531:I531)=0,"",ROW()-4)</f>
        <v/>
      </c>
      <c r="B531" s="28"/>
      <c r="C531" s="29"/>
      <c r="D531" s="30"/>
      <c r="E531" s="29"/>
      <c r="F531" s="30"/>
      <c r="G531" s="31"/>
      <c r="H531" s="32"/>
      <c r="I531" s="32"/>
      <c r="J531" s="33" t="str">
        <f aca="false">IF(OR(H531="",I531=""),"",IF(UPPER(SUBSTITUTE(SUBSTITUTE(SUBSTITUTE(H531," ",""),",",""),";",""))=UPPER(SUBSTITUTE(SUBSTITUTE(SUBSTITUTE(I531," ",""),",",""),";","")),"Correct","Wrong"))</f>
        <v/>
      </c>
      <c r="K531" s="29"/>
      <c r="L531" s="29"/>
      <c r="M531" s="27" t="str">
        <f aca="false">IF(E531="","",IFERROR(INDEX(Lists!$B$5:$B$12,MATCH(E531,Lists!$A$5:$A$12,0)),""))</f>
        <v/>
      </c>
      <c r="N531" s="33" t="str">
        <f aca="false">IF(OR(L531="",M531=""),"",IF(L531&gt;M531,"Slow",IF(AND(J531="Wrong",L531&lt;0.5*M531),"Rushed?","OK")))</f>
        <v/>
      </c>
      <c r="O531" s="30"/>
      <c r="P531" s="30"/>
      <c r="Q531" s="34" t="str">
        <f aca="false">IF(OR(B531="",J531=""),"",IF(OR(J531="Wrong",K531="50-50",K531="Guess"),B531+Lists!$Y$5,""))</f>
        <v/>
      </c>
      <c r="R531" s="29"/>
      <c r="S531" s="34" t="str">
        <f aca="false">IF(Q531="","",B531+Lists!$Y$6)</f>
        <v/>
      </c>
      <c r="T531" s="29"/>
      <c r="U531" s="33" t="str">
        <f aca="true">IF(J531="","",IF(Q531="","—",IF(T531="Correct","Mastered",IF(OR(R531="Wrong",T531="Wrong"),"Keep reviewing",IF(AND(R531="",TODAY()&gt;=Q531),"Retry 1 DUE",IF(AND(R531="Correct",T531="",TODAY()&gt;=S531),"Retry 2 DUE",IF(R531="","Retry 1 scheduled","Retry 2 scheduled")))))))</f>
        <v/>
      </c>
    </row>
    <row r="532" customFormat="false" ht="15" hidden="false" customHeight="false" outlineLevel="0" collapsed="false">
      <c r="A532" s="27" t="str">
        <f aca="false">IF(COUNTA(B532:I532)=0,"",ROW()-4)</f>
        <v/>
      </c>
      <c r="B532" s="28"/>
      <c r="C532" s="29"/>
      <c r="D532" s="30"/>
      <c r="E532" s="29"/>
      <c r="F532" s="30"/>
      <c r="G532" s="31"/>
      <c r="H532" s="32"/>
      <c r="I532" s="32"/>
      <c r="J532" s="33" t="str">
        <f aca="false">IF(OR(H532="",I532=""),"",IF(UPPER(SUBSTITUTE(SUBSTITUTE(SUBSTITUTE(H532," ",""),",",""),";",""))=UPPER(SUBSTITUTE(SUBSTITUTE(SUBSTITUTE(I532," ",""),",",""),";","")),"Correct","Wrong"))</f>
        <v/>
      </c>
      <c r="K532" s="29"/>
      <c r="L532" s="29"/>
      <c r="M532" s="27" t="str">
        <f aca="false">IF(E532="","",IFERROR(INDEX(Lists!$B$5:$B$12,MATCH(E532,Lists!$A$5:$A$12,0)),""))</f>
        <v/>
      </c>
      <c r="N532" s="33" t="str">
        <f aca="false">IF(OR(L532="",M532=""),"",IF(L532&gt;M532,"Slow",IF(AND(J532="Wrong",L532&lt;0.5*M532),"Rushed?","OK")))</f>
        <v/>
      </c>
      <c r="O532" s="30"/>
      <c r="P532" s="30"/>
      <c r="Q532" s="34" t="str">
        <f aca="false">IF(OR(B532="",J532=""),"",IF(OR(J532="Wrong",K532="50-50",K532="Guess"),B532+Lists!$Y$5,""))</f>
        <v/>
      </c>
      <c r="R532" s="29"/>
      <c r="S532" s="34" t="str">
        <f aca="false">IF(Q532="","",B532+Lists!$Y$6)</f>
        <v/>
      </c>
      <c r="T532" s="29"/>
      <c r="U532" s="33" t="str">
        <f aca="true">IF(J532="","",IF(Q532="","—",IF(T532="Correct","Mastered",IF(OR(R532="Wrong",T532="Wrong"),"Keep reviewing",IF(AND(R532="",TODAY()&gt;=Q532),"Retry 1 DUE",IF(AND(R532="Correct",T532="",TODAY()&gt;=S532),"Retry 2 DUE",IF(R532="","Retry 1 scheduled","Retry 2 scheduled")))))))</f>
        <v/>
      </c>
    </row>
    <row r="533" customFormat="false" ht="15" hidden="false" customHeight="false" outlineLevel="0" collapsed="false">
      <c r="A533" s="27" t="str">
        <f aca="false">IF(COUNTA(B533:I533)=0,"",ROW()-4)</f>
        <v/>
      </c>
      <c r="B533" s="28"/>
      <c r="C533" s="29"/>
      <c r="D533" s="30"/>
      <c r="E533" s="29"/>
      <c r="F533" s="30"/>
      <c r="G533" s="31"/>
      <c r="H533" s="32"/>
      <c r="I533" s="32"/>
      <c r="J533" s="33" t="str">
        <f aca="false">IF(OR(H533="",I533=""),"",IF(UPPER(SUBSTITUTE(SUBSTITUTE(SUBSTITUTE(H533," ",""),",",""),";",""))=UPPER(SUBSTITUTE(SUBSTITUTE(SUBSTITUTE(I533," ",""),",",""),";","")),"Correct","Wrong"))</f>
        <v/>
      </c>
      <c r="K533" s="29"/>
      <c r="L533" s="29"/>
      <c r="M533" s="27" t="str">
        <f aca="false">IF(E533="","",IFERROR(INDEX(Lists!$B$5:$B$12,MATCH(E533,Lists!$A$5:$A$12,0)),""))</f>
        <v/>
      </c>
      <c r="N533" s="33" t="str">
        <f aca="false">IF(OR(L533="",M533=""),"",IF(L533&gt;M533,"Slow",IF(AND(J533="Wrong",L533&lt;0.5*M533),"Rushed?","OK")))</f>
        <v/>
      </c>
      <c r="O533" s="30"/>
      <c r="P533" s="30"/>
      <c r="Q533" s="34" t="str">
        <f aca="false">IF(OR(B533="",J533=""),"",IF(OR(J533="Wrong",K533="50-50",K533="Guess"),B533+Lists!$Y$5,""))</f>
        <v/>
      </c>
      <c r="R533" s="29"/>
      <c r="S533" s="34" t="str">
        <f aca="false">IF(Q533="","",B533+Lists!$Y$6)</f>
        <v/>
      </c>
      <c r="T533" s="29"/>
      <c r="U533" s="33" t="str">
        <f aca="true">IF(J533="","",IF(Q533="","—",IF(T533="Correct","Mastered",IF(OR(R533="Wrong",T533="Wrong"),"Keep reviewing",IF(AND(R533="",TODAY()&gt;=Q533),"Retry 1 DUE",IF(AND(R533="Correct",T533="",TODAY()&gt;=S533),"Retry 2 DUE",IF(R533="","Retry 1 scheduled","Retry 2 scheduled")))))))</f>
        <v/>
      </c>
    </row>
    <row r="534" customFormat="false" ht="15" hidden="false" customHeight="false" outlineLevel="0" collapsed="false">
      <c r="A534" s="27" t="str">
        <f aca="false">IF(COUNTA(B534:I534)=0,"",ROW()-4)</f>
        <v/>
      </c>
      <c r="B534" s="28"/>
      <c r="C534" s="29"/>
      <c r="D534" s="30"/>
      <c r="E534" s="29"/>
      <c r="F534" s="30"/>
      <c r="G534" s="31"/>
      <c r="H534" s="32"/>
      <c r="I534" s="32"/>
      <c r="J534" s="33" t="str">
        <f aca="false">IF(OR(H534="",I534=""),"",IF(UPPER(SUBSTITUTE(SUBSTITUTE(SUBSTITUTE(H534," ",""),",",""),";",""))=UPPER(SUBSTITUTE(SUBSTITUTE(SUBSTITUTE(I534," ",""),",",""),";","")),"Correct","Wrong"))</f>
        <v/>
      </c>
      <c r="K534" s="29"/>
      <c r="L534" s="29"/>
      <c r="M534" s="27" t="str">
        <f aca="false">IF(E534="","",IFERROR(INDEX(Lists!$B$5:$B$12,MATCH(E534,Lists!$A$5:$A$12,0)),""))</f>
        <v/>
      </c>
      <c r="N534" s="33" t="str">
        <f aca="false">IF(OR(L534="",M534=""),"",IF(L534&gt;M534,"Slow",IF(AND(J534="Wrong",L534&lt;0.5*M534),"Rushed?","OK")))</f>
        <v/>
      </c>
      <c r="O534" s="30"/>
      <c r="P534" s="30"/>
      <c r="Q534" s="34" t="str">
        <f aca="false">IF(OR(B534="",J534=""),"",IF(OR(J534="Wrong",K534="50-50",K534="Guess"),B534+Lists!$Y$5,""))</f>
        <v/>
      </c>
      <c r="R534" s="29"/>
      <c r="S534" s="34" t="str">
        <f aca="false">IF(Q534="","",B534+Lists!$Y$6)</f>
        <v/>
      </c>
      <c r="T534" s="29"/>
      <c r="U534" s="33" t="str">
        <f aca="true">IF(J534="","",IF(Q534="","—",IF(T534="Correct","Mastered",IF(OR(R534="Wrong",T534="Wrong"),"Keep reviewing",IF(AND(R534="",TODAY()&gt;=Q534),"Retry 1 DUE",IF(AND(R534="Correct",T534="",TODAY()&gt;=S534),"Retry 2 DUE",IF(R534="","Retry 1 scheduled","Retry 2 scheduled")))))))</f>
        <v/>
      </c>
    </row>
    <row r="535" customFormat="false" ht="15" hidden="false" customHeight="false" outlineLevel="0" collapsed="false">
      <c r="A535" s="27" t="str">
        <f aca="false">IF(COUNTA(B535:I535)=0,"",ROW()-4)</f>
        <v/>
      </c>
      <c r="B535" s="28"/>
      <c r="C535" s="29"/>
      <c r="D535" s="30"/>
      <c r="E535" s="29"/>
      <c r="F535" s="30"/>
      <c r="G535" s="31"/>
      <c r="H535" s="32"/>
      <c r="I535" s="32"/>
      <c r="J535" s="33" t="str">
        <f aca="false">IF(OR(H535="",I535=""),"",IF(UPPER(SUBSTITUTE(SUBSTITUTE(SUBSTITUTE(H535," ",""),",",""),";",""))=UPPER(SUBSTITUTE(SUBSTITUTE(SUBSTITUTE(I535," ",""),",",""),";","")),"Correct","Wrong"))</f>
        <v/>
      </c>
      <c r="K535" s="29"/>
      <c r="L535" s="29"/>
      <c r="M535" s="27" t="str">
        <f aca="false">IF(E535="","",IFERROR(INDEX(Lists!$B$5:$B$12,MATCH(E535,Lists!$A$5:$A$12,0)),""))</f>
        <v/>
      </c>
      <c r="N535" s="33" t="str">
        <f aca="false">IF(OR(L535="",M535=""),"",IF(L535&gt;M535,"Slow",IF(AND(J535="Wrong",L535&lt;0.5*M535),"Rushed?","OK")))</f>
        <v/>
      </c>
      <c r="O535" s="30"/>
      <c r="P535" s="30"/>
      <c r="Q535" s="34" t="str">
        <f aca="false">IF(OR(B535="",J535=""),"",IF(OR(J535="Wrong",K535="50-50",K535="Guess"),B535+Lists!$Y$5,""))</f>
        <v/>
      </c>
      <c r="R535" s="29"/>
      <c r="S535" s="34" t="str">
        <f aca="false">IF(Q535="","",B535+Lists!$Y$6)</f>
        <v/>
      </c>
      <c r="T535" s="29"/>
      <c r="U535" s="33" t="str">
        <f aca="true">IF(J535="","",IF(Q535="","—",IF(T535="Correct","Mastered",IF(OR(R535="Wrong",T535="Wrong"),"Keep reviewing",IF(AND(R535="",TODAY()&gt;=Q535),"Retry 1 DUE",IF(AND(R535="Correct",T535="",TODAY()&gt;=S535),"Retry 2 DUE",IF(R535="","Retry 1 scheduled","Retry 2 scheduled")))))))</f>
        <v/>
      </c>
    </row>
    <row r="536" customFormat="false" ht="15" hidden="false" customHeight="false" outlineLevel="0" collapsed="false">
      <c r="A536" s="27" t="str">
        <f aca="false">IF(COUNTA(B536:I536)=0,"",ROW()-4)</f>
        <v/>
      </c>
      <c r="B536" s="28"/>
      <c r="C536" s="29"/>
      <c r="D536" s="30"/>
      <c r="E536" s="29"/>
      <c r="F536" s="30"/>
      <c r="G536" s="31"/>
      <c r="H536" s="32"/>
      <c r="I536" s="32"/>
      <c r="J536" s="33" t="str">
        <f aca="false">IF(OR(H536="",I536=""),"",IF(UPPER(SUBSTITUTE(SUBSTITUTE(SUBSTITUTE(H536," ",""),",",""),";",""))=UPPER(SUBSTITUTE(SUBSTITUTE(SUBSTITUTE(I536," ",""),",",""),";","")),"Correct","Wrong"))</f>
        <v/>
      </c>
      <c r="K536" s="29"/>
      <c r="L536" s="29"/>
      <c r="M536" s="27" t="str">
        <f aca="false">IF(E536="","",IFERROR(INDEX(Lists!$B$5:$B$12,MATCH(E536,Lists!$A$5:$A$12,0)),""))</f>
        <v/>
      </c>
      <c r="N536" s="33" t="str">
        <f aca="false">IF(OR(L536="",M536=""),"",IF(L536&gt;M536,"Slow",IF(AND(J536="Wrong",L536&lt;0.5*M536),"Rushed?","OK")))</f>
        <v/>
      </c>
      <c r="O536" s="30"/>
      <c r="P536" s="30"/>
      <c r="Q536" s="34" t="str">
        <f aca="false">IF(OR(B536="",J536=""),"",IF(OR(J536="Wrong",K536="50-50",K536="Guess"),B536+Lists!$Y$5,""))</f>
        <v/>
      </c>
      <c r="R536" s="29"/>
      <c r="S536" s="34" t="str">
        <f aca="false">IF(Q536="","",B536+Lists!$Y$6)</f>
        <v/>
      </c>
      <c r="T536" s="29"/>
      <c r="U536" s="33" t="str">
        <f aca="true">IF(J536="","",IF(Q536="","—",IF(T536="Correct","Mastered",IF(OR(R536="Wrong",T536="Wrong"),"Keep reviewing",IF(AND(R536="",TODAY()&gt;=Q536),"Retry 1 DUE",IF(AND(R536="Correct",T536="",TODAY()&gt;=S536),"Retry 2 DUE",IF(R536="","Retry 1 scheduled","Retry 2 scheduled")))))))</f>
        <v/>
      </c>
    </row>
    <row r="537" customFormat="false" ht="15" hidden="false" customHeight="false" outlineLevel="0" collapsed="false">
      <c r="A537" s="27" t="str">
        <f aca="false">IF(COUNTA(B537:I537)=0,"",ROW()-4)</f>
        <v/>
      </c>
      <c r="B537" s="28"/>
      <c r="C537" s="29"/>
      <c r="D537" s="30"/>
      <c r="E537" s="29"/>
      <c r="F537" s="30"/>
      <c r="G537" s="31"/>
      <c r="H537" s="32"/>
      <c r="I537" s="32"/>
      <c r="J537" s="33" t="str">
        <f aca="false">IF(OR(H537="",I537=""),"",IF(UPPER(SUBSTITUTE(SUBSTITUTE(SUBSTITUTE(H537," ",""),",",""),";",""))=UPPER(SUBSTITUTE(SUBSTITUTE(SUBSTITUTE(I537," ",""),",",""),";","")),"Correct","Wrong"))</f>
        <v/>
      </c>
      <c r="K537" s="29"/>
      <c r="L537" s="29"/>
      <c r="M537" s="27" t="str">
        <f aca="false">IF(E537="","",IFERROR(INDEX(Lists!$B$5:$B$12,MATCH(E537,Lists!$A$5:$A$12,0)),""))</f>
        <v/>
      </c>
      <c r="N537" s="33" t="str">
        <f aca="false">IF(OR(L537="",M537=""),"",IF(L537&gt;M537,"Slow",IF(AND(J537="Wrong",L537&lt;0.5*M537),"Rushed?","OK")))</f>
        <v/>
      </c>
      <c r="O537" s="30"/>
      <c r="P537" s="30"/>
      <c r="Q537" s="34" t="str">
        <f aca="false">IF(OR(B537="",J537=""),"",IF(OR(J537="Wrong",K537="50-50",K537="Guess"),B537+Lists!$Y$5,""))</f>
        <v/>
      </c>
      <c r="R537" s="29"/>
      <c r="S537" s="34" t="str">
        <f aca="false">IF(Q537="","",B537+Lists!$Y$6)</f>
        <v/>
      </c>
      <c r="T537" s="29"/>
      <c r="U537" s="33" t="str">
        <f aca="true">IF(J537="","",IF(Q537="","—",IF(T537="Correct","Mastered",IF(OR(R537="Wrong",T537="Wrong"),"Keep reviewing",IF(AND(R537="",TODAY()&gt;=Q537),"Retry 1 DUE",IF(AND(R537="Correct",T537="",TODAY()&gt;=S537),"Retry 2 DUE",IF(R537="","Retry 1 scheduled","Retry 2 scheduled")))))))</f>
        <v/>
      </c>
    </row>
    <row r="538" customFormat="false" ht="15" hidden="false" customHeight="false" outlineLevel="0" collapsed="false">
      <c r="A538" s="27" t="str">
        <f aca="false">IF(COUNTA(B538:I538)=0,"",ROW()-4)</f>
        <v/>
      </c>
      <c r="B538" s="28"/>
      <c r="C538" s="29"/>
      <c r="D538" s="30"/>
      <c r="E538" s="29"/>
      <c r="F538" s="30"/>
      <c r="G538" s="31"/>
      <c r="H538" s="32"/>
      <c r="I538" s="32"/>
      <c r="J538" s="33" t="str">
        <f aca="false">IF(OR(H538="",I538=""),"",IF(UPPER(SUBSTITUTE(SUBSTITUTE(SUBSTITUTE(H538," ",""),",",""),";",""))=UPPER(SUBSTITUTE(SUBSTITUTE(SUBSTITUTE(I538," ",""),",",""),";","")),"Correct","Wrong"))</f>
        <v/>
      </c>
      <c r="K538" s="29"/>
      <c r="L538" s="29"/>
      <c r="M538" s="27" t="str">
        <f aca="false">IF(E538="","",IFERROR(INDEX(Lists!$B$5:$B$12,MATCH(E538,Lists!$A$5:$A$12,0)),""))</f>
        <v/>
      </c>
      <c r="N538" s="33" t="str">
        <f aca="false">IF(OR(L538="",M538=""),"",IF(L538&gt;M538,"Slow",IF(AND(J538="Wrong",L538&lt;0.5*M538),"Rushed?","OK")))</f>
        <v/>
      </c>
      <c r="O538" s="30"/>
      <c r="P538" s="30"/>
      <c r="Q538" s="34" t="str">
        <f aca="false">IF(OR(B538="",J538=""),"",IF(OR(J538="Wrong",K538="50-50",K538="Guess"),B538+Lists!$Y$5,""))</f>
        <v/>
      </c>
      <c r="R538" s="29"/>
      <c r="S538" s="34" t="str">
        <f aca="false">IF(Q538="","",B538+Lists!$Y$6)</f>
        <v/>
      </c>
      <c r="T538" s="29"/>
      <c r="U538" s="33" t="str">
        <f aca="true">IF(J538="","",IF(Q538="","—",IF(T538="Correct","Mastered",IF(OR(R538="Wrong",T538="Wrong"),"Keep reviewing",IF(AND(R538="",TODAY()&gt;=Q538),"Retry 1 DUE",IF(AND(R538="Correct",T538="",TODAY()&gt;=S538),"Retry 2 DUE",IF(R538="","Retry 1 scheduled","Retry 2 scheduled")))))))</f>
        <v/>
      </c>
    </row>
    <row r="539" customFormat="false" ht="15" hidden="false" customHeight="false" outlineLevel="0" collapsed="false">
      <c r="A539" s="27" t="str">
        <f aca="false">IF(COUNTA(B539:I539)=0,"",ROW()-4)</f>
        <v/>
      </c>
      <c r="B539" s="28"/>
      <c r="C539" s="29"/>
      <c r="D539" s="30"/>
      <c r="E539" s="29"/>
      <c r="F539" s="30"/>
      <c r="G539" s="31"/>
      <c r="H539" s="32"/>
      <c r="I539" s="32"/>
      <c r="J539" s="33" t="str">
        <f aca="false">IF(OR(H539="",I539=""),"",IF(UPPER(SUBSTITUTE(SUBSTITUTE(SUBSTITUTE(H539," ",""),",",""),";",""))=UPPER(SUBSTITUTE(SUBSTITUTE(SUBSTITUTE(I539," ",""),",",""),";","")),"Correct","Wrong"))</f>
        <v/>
      </c>
      <c r="K539" s="29"/>
      <c r="L539" s="29"/>
      <c r="M539" s="27" t="str">
        <f aca="false">IF(E539="","",IFERROR(INDEX(Lists!$B$5:$B$12,MATCH(E539,Lists!$A$5:$A$12,0)),""))</f>
        <v/>
      </c>
      <c r="N539" s="33" t="str">
        <f aca="false">IF(OR(L539="",M539=""),"",IF(L539&gt;M539,"Slow",IF(AND(J539="Wrong",L539&lt;0.5*M539),"Rushed?","OK")))</f>
        <v/>
      </c>
      <c r="O539" s="30"/>
      <c r="P539" s="30"/>
      <c r="Q539" s="34" t="str">
        <f aca="false">IF(OR(B539="",J539=""),"",IF(OR(J539="Wrong",K539="50-50",K539="Guess"),B539+Lists!$Y$5,""))</f>
        <v/>
      </c>
      <c r="R539" s="29"/>
      <c r="S539" s="34" t="str">
        <f aca="false">IF(Q539="","",B539+Lists!$Y$6)</f>
        <v/>
      </c>
      <c r="T539" s="29"/>
      <c r="U539" s="33" t="str">
        <f aca="true">IF(J539="","",IF(Q539="","—",IF(T539="Correct","Mastered",IF(OR(R539="Wrong",T539="Wrong"),"Keep reviewing",IF(AND(R539="",TODAY()&gt;=Q539),"Retry 1 DUE",IF(AND(R539="Correct",T539="",TODAY()&gt;=S539),"Retry 2 DUE",IF(R539="","Retry 1 scheduled","Retry 2 scheduled")))))))</f>
        <v/>
      </c>
    </row>
    <row r="540" customFormat="false" ht="15" hidden="false" customHeight="false" outlineLevel="0" collapsed="false">
      <c r="A540" s="27" t="str">
        <f aca="false">IF(COUNTA(B540:I540)=0,"",ROW()-4)</f>
        <v/>
      </c>
      <c r="B540" s="28"/>
      <c r="C540" s="29"/>
      <c r="D540" s="30"/>
      <c r="E540" s="29"/>
      <c r="F540" s="30"/>
      <c r="G540" s="31"/>
      <c r="H540" s="32"/>
      <c r="I540" s="32"/>
      <c r="J540" s="33" t="str">
        <f aca="false">IF(OR(H540="",I540=""),"",IF(UPPER(SUBSTITUTE(SUBSTITUTE(SUBSTITUTE(H540," ",""),",",""),";",""))=UPPER(SUBSTITUTE(SUBSTITUTE(SUBSTITUTE(I540," ",""),",",""),";","")),"Correct","Wrong"))</f>
        <v/>
      </c>
      <c r="K540" s="29"/>
      <c r="L540" s="29"/>
      <c r="M540" s="27" t="str">
        <f aca="false">IF(E540="","",IFERROR(INDEX(Lists!$B$5:$B$12,MATCH(E540,Lists!$A$5:$A$12,0)),""))</f>
        <v/>
      </c>
      <c r="N540" s="33" t="str">
        <f aca="false">IF(OR(L540="",M540=""),"",IF(L540&gt;M540,"Slow",IF(AND(J540="Wrong",L540&lt;0.5*M540),"Rushed?","OK")))</f>
        <v/>
      </c>
      <c r="O540" s="30"/>
      <c r="P540" s="30"/>
      <c r="Q540" s="34" t="str">
        <f aca="false">IF(OR(B540="",J540=""),"",IF(OR(J540="Wrong",K540="50-50",K540="Guess"),B540+Lists!$Y$5,""))</f>
        <v/>
      </c>
      <c r="R540" s="29"/>
      <c r="S540" s="34" t="str">
        <f aca="false">IF(Q540="","",B540+Lists!$Y$6)</f>
        <v/>
      </c>
      <c r="T540" s="29"/>
      <c r="U540" s="33" t="str">
        <f aca="true">IF(J540="","",IF(Q540="","—",IF(T540="Correct","Mastered",IF(OR(R540="Wrong",T540="Wrong"),"Keep reviewing",IF(AND(R540="",TODAY()&gt;=Q540),"Retry 1 DUE",IF(AND(R540="Correct",T540="",TODAY()&gt;=S540),"Retry 2 DUE",IF(R540="","Retry 1 scheduled","Retry 2 scheduled")))))))</f>
        <v/>
      </c>
    </row>
    <row r="541" customFormat="false" ht="15" hidden="false" customHeight="false" outlineLevel="0" collapsed="false">
      <c r="A541" s="27" t="str">
        <f aca="false">IF(COUNTA(B541:I541)=0,"",ROW()-4)</f>
        <v/>
      </c>
      <c r="B541" s="28"/>
      <c r="C541" s="29"/>
      <c r="D541" s="30"/>
      <c r="E541" s="29"/>
      <c r="F541" s="30"/>
      <c r="G541" s="31"/>
      <c r="H541" s="32"/>
      <c r="I541" s="32"/>
      <c r="J541" s="33" t="str">
        <f aca="false">IF(OR(H541="",I541=""),"",IF(UPPER(SUBSTITUTE(SUBSTITUTE(SUBSTITUTE(H541," ",""),",",""),";",""))=UPPER(SUBSTITUTE(SUBSTITUTE(SUBSTITUTE(I541," ",""),",",""),";","")),"Correct","Wrong"))</f>
        <v/>
      </c>
      <c r="K541" s="29"/>
      <c r="L541" s="29"/>
      <c r="M541" s="27" t="str">
        <f aca="false">IF(E541="","",IFERROR(INDEX(Lists!$B$5:$B$12,MATCH(E541,Lists!$A$5:$A$12,0)),""))</f>
        <v/>
      </c>
      <c r="N541" s="33" t="str">
        <f aca="false">IF(OR(L541="",M541=""),"",IF(L541&gt;M541,"Slow",IF(AND(J541="Wrong",L541&lt;0.5*M541),"Rushed?","OK")))</f>
        <v/>
      </c>
      <c r="O541" s="30"/>
      <c r="P541" s="30"/>
      <c r="Q541" s="34" t="str">
        <f aca="false">IF(OR(B541="",J541=""),"",IF(OR(J541="Wrong",K541="50-50",K541="Guess"),B541+Lists!$Y$5,""))</f>
        <v/>
      </c>
      <c r="R541" s="29"/>
      <c r="S541" s="34" t="str">
        <f aca="false">IF(Q541="","",B541+Lists!$Y$6)</f>
        <v/>
      </c>
      <c r="T541" s="29"/>
      <c r="U541" s="33" t="str">
        <f aca="true">IF(J541="","",IF(Q541="","—",IF(T541="Correct","Mastered",IF(OR(R541="Wrong",T541="Wrong"),"Keep reviewing",IF(AND(R541="",TODAY()&gt;=Q541),"Retry 1 DUE",IF(AND(R541="Correct",T541="",TODAY()&gt;=S541),"Retry 2 DUE",IF(R541="","Retry 1 scheduled","Retry 2 scheduled")))))))</f>
        <v/>
      </c>
    </row>
    <row r="542" customFormat="false" ht="15" hidden="false" customHeight="false" outlineLevel="0" collapsed="false">
      <c r="A542" s="27" t="str">
        <f aca="false">IF(COUNTA(B542:I542)=0,"",ROW()-4)</f>
        <v/>
      </c>
      <c r="B542" s="28"/>
      <c r="C542" s="29"/>
      <c r="D542" s="30"/>
      <c r="E542" s="29"/>
      <c r="F542" s="30"/>
      <c r="G542" s="31"/>
      <c r="H542" s="32"/>
      <c r="I542" s="32"/>
      <c r="J542" s="33" t="str">
        <f aca="false">IF(OR(H542="",I542=""),"",IF(UPPER(SUBSTITUTE(SUBSTITUTE(SUBSTITUTE(H542," ",""),",",""),";",""))=UPPER(SUBSTITUTE(SUBSTITUTE(SUBSTITUTE(I542," ",""),",",""),";","")),"Correct","Wrong"))</f>
        <v/>
      </c>
      <c r="K542" s="29"/>
      <c r="L542" s="29"/>
      <c r="M542" s="27" t="str">
        <f aca="false">IF(E542="","",IFERROR(INDEX(Lists!$B$5:$B$12,MATCH(E542,Lists!$A$5:$A$12,0)),""))</f>
        <v/>
      </c>
      <c r="N542" s="33" t="str">
        <f aca="false">IF(OR(L542="",M542=""),"",IF(L542&gt;M542,"Slow",IF(AND(J542="Wrong",L542&lt;0.5*M542),"Rushed?","OK")))</f>
        <v/>
      </c>
      <c r="O542" s="30"/>
      <c r="P542" s="30"/>
      <c r="Q542" s="34" t="str">
        <f aca="false">IF(OR(B542="",J542=""),"",IF(OR(J542="Wrong",K542="50-50",K542="Guess"),B542+Lists!$Y$5,""))</f>
        <v/>
      </c>
      <c r="R542" s="29"/>
      <c r="S542" s="34" t="str">
        <f aca="false">IF(Q542="","",B542+Lists!$Y$6)</f>
        <v/>
      </c>
      <c r="T542" s="29"/>
      <c r="U542" s="33" t="str">
        <f aca="true">IF(J542="","",IF(Q542="","—",IF(T542="Correct","Mastered",IF(OR(R542="Wrong",T542="Wrong"),"Keep reviewing",IF(AND(R542="",TODAY()&gt;=Q542),"Retry 1 DUE",IF(AND(R542="Correct",T542="",TODAY()&gt;=S542),"Retry 2 DUE",IF(R542="","Retry 1 scheduled","Retry 2 scheduled")))))))</f>
        <v/>
      </c>
    </row>
    <row r="543" customFormat="false" ht="15" hidden="false" customHeight="false" outlineLevel="0" collapsed="false">
      <c r="A543" s="27" t="str">
        <f aca="false">IF(COUNTA(B543:I543)=0,"",ROW()-4)</f>
        <v/>
      </c>
      <c r="B543" s="28"/>
      <c r="C543" s="29"/>
      <c r="D543" s="30"/>
      <c r="E543" s="29"/>
      <c r="F543" s="30"/>
      <c r="G543" s="31"/>
      <c r="H543" s="32"/>
      <c r="I543" s="32"/>
      <c r="J543" s="33" t="str">
        <f aca="false">IF(OR(H543="",I543=""),"",IF(UPPER(SUBSTITUTE(SUBSTITUTE(SUBSTITUTE(H543," ",""),",",""),";",""))=UPPER(SUBSTITUTE(SUBSTITUTE(SUBSTITUTE(I543," ",""),",",""),";","")),"Correct","Wrong"))</f>
        <v/>
      </c>
      <c r="K543" s="29"/>
      <c r="L543" s="29"/>
      <c r="M543" s="27" t="str">
        <f aca="false">IF(E543="","",IFERROR(INDEX(Lists!$B$5:$B$12,MATCH(E543,Lists!$A$5:$A$12,0)),""))</f>
        <v/>
      </c>
      <c r="N543" s="33" t="str">
        <f aca="false">IF(OR(L543="",M543=""),"",IF(L543&gt;M543,"Slow",IF(AND(J543="Wrong",L543&lt;0.5*M543),"Rushed?","OK")))</f>
        <v/>
      </c>
      <c r="O543" s="30"/>
      <c r="P543" s="30"/>
      <c r="Q543" s="34" t="str">
        <f aca="false">IF(OR(B543="",J543=""),"",IF(OR(J543="Wrong",K543="50-50",K543="Guess"),B543+Lists!$Y$5,""))</f>
        <v/>
      </c>
      <c r="R543" s="29"/>
      <c r="S543" s="34" t="str">
        <f aca="false">IF(Q543="","",B543+Lists!$Y$6)</f>
        <v/>
      </c>
      <c r="T543" s="29"/>
      <c r="U543" s="33" t="str">
        <f aca="true">IF(J543="","",IF(Q543="","—",IF(T543="Correct","Mastered",IF(OR(R543="Wrong",T543="Wrong"),"Keep reviewing",IF(AND(R543="",TODAY()&gt;=Q543),"Retry 1 DUE",IF(AND(R543="Correct",T543="",TODAY()&gt;=S543),"Retry 2 DUE",IF(R543="","Retry 1 scheduled","Retry 2 scheduled")))))))</f>
        <v/>
      </c>
    </row>
    <row r="544" customFormat="false" ht="15" hidden="false" customHeight="false" outlineLevel="0" collapsed="false">
      <c r="A544" s="27" t="str">
        <f aca="false">IF(COUNTA(B544:I544)=0,"",ROW()-4)</f>
        <v/>
      </c>
      <c r="B544" s="28"/>
      <c r="C544" s="29"/>
      <c r="D544" s="30"/>
      <c r="E544" s="29"/>
      <c r="F544" s="30"/>
      <c r="G544" s="31"/>
      <c r="H544" s="32"/>
      <c r="I544" s="32"/>
      <c r="J544" s="33" t="str">
        <f aca="false">IF(OR(H544="",I544=""),"",IF(UPPER(SUBSTITUTE(SUBSTITUTE(SUBSTITUTE(H544," ",""),",",""),";",""))=UPPER(SUBSTITUTE(SUBSTITUTE(SUBSTITUTE(I544," ",""),",",""),";","")),"Correct","Wrong"))</f>
        <v/>
      </c>
      <c r="K544" s="29"/>
      <c r="L544" s="29"/>
      <c r="M544" s="27" t="str">
        <f aca="false">IF(E544="","",IFERROR(INDEX(Lists!$B$5:$B$12,MATCH(E544,Lists!$A$5:$A$12,0)),""))</f>
        <v/>
      </c>
      <c r="N544" s="33" t="str">
        <f aca="false">IF(OR(L544="",M544=""),"",IF(L544&gt;M544,"Slow",IF(AND(J544="Wrong",L544&lt;0.5*M544),"Rushed?","OK")))</f>
        <v/>
      </c>
      <c r="O544" s="30"/>
      <c r="P544" s="30"/>
      <c r="Q544" s="34" t="str">
        <f aca="false">IF(OR(B544="",J544=""),"",IF(OR(J544="Wrong",K544="50-50",K544="Guess"),B544+Lists!$Y$5,""))</f>
        <v/>
      </c>
      <c r="R544" s="29"/>
      <c r="S544" s="34" t="str">
        <f aca="false">IF(Q544="","",B544+Lists!$Y$6)</f>
        <v/>
      </c>
      <c r="T544" s="29"/>
      <c r="U544" s="33" t="str">
        <f aca="true">IF(J544="","",IF(Q544="","—",IF(T544="Correct","Mastered",IF(OR(R544="Wrong",T544="Wrong"),"Keep reviewing",IF(AND(R544="",TODAY()&gt;=Q544),"Retry 1 DUE",IF(AND(R544="Correct",T544="",TODAY()&gt;=S544),"Retry 2 DUE",IF(R544="","Retry 1 scheduled","Retry 2 scheduled")))))))</f>
        <v/>
      </c>
    </row>
    <row r="545" customFormat="false" ht="15" hidden="false" customHeight="false" outlineLevel="0" collapsed="false">
      <c r="A545" s="27" t="str">
        <f aca="false">IF(COUNTA(B545:I545)=0,"",ROW()-4)</f>
        <v/>
      </c>
      <c r="B545" s="28"/>
      <c r="C545" s="29"/>
      <c r="D545" s="30"/>
      <c r="E545" s="29"/>
      <c r="F545" s="30"/>
      <c r="G545" s="31"/>
      <c r="H545" s="32"/>
      <c r="I545" s="32"/>
      <c r="J545" s="33" t="str">
        <f aca="false">IF(OR(H545="",I545=""),"",IF(UPPER(SUBSTITUTE(SUBSTITUTE(SUBSTITUTE(H545," ",""),",",""),";",""))=UPPER(SUBSTITUTE(SUBSTITUTE(SUBSTITUTE(I545," ",""),",",""),";","")),"Correct","Wrong"))</f>
        <v/>
      </c>
      <c r="K545" s="29"/>
      <c r="L545" s="29"/>
      <c r="M545" s="27" t="str">
        <f aca="false">IF(E545="","",IFERROR(INDEX(Lists!$B$5:$B$12,MATCH(E545,Lists!$A$5:$A$12,0)),""))</f>
        <v/>
      </c>
      <c r="N545" s="33" t="str">
        <f aca="false">IF(OR(L545="",M545=""),"",IF(L545&gt;M545,"Slow",IF(AND(J545="Wrong",L545&lt;0.5*M545),"Rushed?","OK")))</f>
        <v/>
      </c>
      <c r="O545" s="30"/>
      <c r="P545" s="30"/>
      <c r="Q545" s="34" t="str">
        <f aca="false">IF(OR(B545="",J545=""),"",IF(OR(J545="Wrong",K545="50-50",K545="Guess"),B545+Lists!$Y$5,""))</f>
        <v/>
      </c>
      <c r="R545" s="29"/>
      <c r="S545" s="34" t="str">
        <f aca="false">IF(Q545="","",B545+Lists!$Y$6)</f>
        <v/>
      </c>
      <c r="T545" s="29"/>
      <c r="U545" s="33" t="str">
        <f aca="true">IF(J545="","",IF(Q545="","—",IF(T545="Correct","Mastered",IF(OR(R545="Wrong",T545="Wrong"),"Keep reviewing",IF(AND(R545="",TODAY()&gt;=Q545),"Retry 1 DUE",IF(AND(R545="Correct",T545="",TODAY()&gt;=S545),"Retry 2 DUE",IF(R545="","Retry 1 scheduled","Retry 2 scheduled")))))))</f>
        <v/>
      </c>
    </row>
    <row r="546" customFormat="false" ht="15" hidden="false" customHeight="false" outlineLevel="0" collapsed="false">
      <c r="A546" s="27" t="str">
        <f aca="false">IF(COUNTA(B546:I546)=0,"",ROW()-4)</f>
        <v/>
      </c>
      <c r="B546" s="28"/>
      <c r="C546" s="29"/>
      <c r="D546" s="30"/>
      <c r="E546" s="29"/>
      <c r="F546" s="30"/>
      <c r="G546" s="31"/>
      <c r="H546" s="32"/>
      <c r="I546" s="32"/>
      <c r="J546" s="33" t="str">
        <f aca="false">IF(OR(H546="",I546=""),"",IF(UPPER(SUBSTITUTE(SUBSTITUTE(SUBSTITUTE(H546," ",""),",",""),";",""))=UPPER(SUBSTITUTE(SUBSTITUTE(SUBSTITUTE(I546," ",""),",",""),";","")),"Correct","Wrong"))</f>
        <v/>
      </c>
      <c r="K546" s="29"/>
      <c r="L546" s="29"/>
      <c r="M546" s="27" t="str">
        <f aca="false">IF(E546="","",IFERROR(INDEX(Lists!$B$5:$B$12,MATCH(E546,Lists!$A$5:$A$12,0)),""))</f>
        <v/>
      </c>
      <c r="N546" s="33" t="str">
        <f aca="false">IF(OR(L546="",M546=""),"",IF(L546&gt;M546,"Slow",IF(AND(J546="Wrong",L546&lt;0.5*M546),"Rushed?","OK")))</f>
        <v/>
      </c>
      <c r="O546" s="30"/>
      <c r="P546" s="30"/>
      <c r="Q546" s="34" t="str">
        <f aca="false">IF(OR(B546="",J546=""),"",IF(OR(J546="Wrong",K546="50-50",K546="Guess"),B546+Lists!$Y$5,""))</f>
        <v/>
      </c>
      <c r="R546" s="29"/>
      <c r="S546" s="34" t="str">
        <f aca="false">IF(Q546="","",B546+Lists!$Y$6)</f>
        <v/>
      </c>
      <c r="T546" s="29"/>
      <c r="U546" s="33" t="str">
        <f aca="true">IF(J546="","",IF(Q546="","—",IF(T546="Correct","Mastered",IF(OR(R546="Wrong",T546="Wrong"),"Keep reviewing",IF(AND(R546="",TODAY()&gt;=Q546),"Retry 1 DUE",IF(AND(R546="Correct",T546="",TODAY()&gt;=S546),"Retry 2 DUE",IF(R546="","Retry 1 scheduled","Retry 2 scheduled")))))))</f>
        <v/>
      </c>
    </row>
    <row r="547" customFormat="false" ht="15" hidden="false" customHeight="false" outlineLevel="0" collapsed="false">
      <c r="A547" s="27" t="str">
        <f aca="false">IF(COUNTA(B547:I547)=0,"",ROW()-4)</f>
        <v/>
      </c>
      <c r="B547" s="28"/>
      <c r="C547" s="29"/>
      <c r="D547" s="30"/>
      <c r="E547" s="29"/>
      <c r="F547" s="30"/>
      <c r="G547" s="31"/>
      <c r="H547" s="32"/>
      <c r="I547" s="32"/>
      <c r="J547" s="33" t="str">
        <f aca="false">IF(OR(H547="",I547=""),"",IF(UPPER(SUBSTITUTE(SUBSTITUTE(SUBSTITUTE(H547," ",""),",",""),";",""))=UPPER(SUBSTITUTE(SUBSTITUTE(SUBSTITUTE(I547," ",""),",",""),";","")),"Correct","Wrong"))</f>
        <v/>
      </c>
      <c r="K547" s="29"/>
      <c r="L547" s="29"/>
      <c r="M547" s="27" t="str">
        <f aca="false">IF(E547="","",IFERROR(INDEX(Lists!$B$5:$B$12,MATCH(E547,Lists!$A$5:$A$12,0)),""))</f>
        <v/>
      </c>
      <c r="N547" s="33" t="str">
        <f aca="false">IF(OR(L547="",M547=""),"",IF(L547&gt;M547,"Slow",IF(AND(J547="Wrong",L547&lt;0.5*M547),"Rushed?","OK")))</f>
        <v/>
      </c>
      <c r="O547" s="30"/>
      <c r="P547" s="30"/>
      <c r="Q547" s="34" t="str">
        <f aca="false">IF(OR(B547="",J547=""),"",IF(OR(J547="Wrong",K547="50-50",K547="Guess"),B547+Lists!$Y$5,""))</f>
        <v/>
      </c>
      <c r="R547" s="29"/>
      <c r="S547" s="34" t="str">
        <f aca="false">IF(Q547="","",B547+Lists!$Y$6)</f>
        <v/>
      </c>
      <c r="T547" s="29"/>
      <c r="U547" s="33" t="str">
        <f aca="true">IF(J547="","",IF(Q547="","—",IF(T547="Correct","Mastered",IF(OR(R547="Wrong",T547="Wrong"),"Keep reviewing",IF(AND(R547="",TODAY()&gt;=Q547),"Retry 1 DUE",IF(AND(R547="Correct",T547="",TODAY()&gt;=S547),"Retry 2 DUE",IF(R547="","Retry 1 scheduled","Retry 2 scheduled")))))))</f>
        <v/>
      </c>
    </row>
    <row r="548" customFormat="false" ht="15" hidden="false" customHeight="false" outlineLevel="0" collapsed="false">
      <c r="A548" s="27" t="str">
        <f aca="false">IF(COUNTA(B548:I548)=0,"",ROW()-4)</f>
        <v/>
      </c>
      <c r="B548" s="28"/>
      <c r="C548" s="29"/>
      <c r="D548" s="30"/>
      <c r="E548" s="29"/>
      <c r="F548" s="30"/>
      <c r="G548" s="31"/>
      <c r="H548" s="32"/>
      <c r="I548" s="32"/>
      <c r="J548" s="33" t="str">
        <f aca="false">IF(OR(H548="",I548=""),"",IF(UPPER(SUBSTITUTE(SUBSTITUTE(SUBSTITUTE(H548," ",""),",",""),";",""))=UPPER(SUBSTITUTE(SUBSTITUTE(SUBSTITUTE(I548," ",""),",",""),";","")),"Correct","Wrong"))</f>
        <v/>
      </c>
      <c r="K548" s="29"/>
      <c r="L548" s="29"/>
      <c r="M548" s="27" t="str">
        <f aca="false">IF(E548="","",IFERROR(INDEX(Lists!$B$5:$B$12,MATCH(E548,Lists!$A$5:$A$12,0)),""))</f>
        <v/>
      </c>
      <c r="N548" s="33" t="str">
        <f aca="false">IF(OR(L548="",M548=""),"",IF(L548&gt;M548,"Slow",IF(AND(J548="Wrong",L548&lt;0.5*M548),"Rushed?","OK")))</f>
        <v/>
      </c>
      <c r="O548" s="30"/>
      <c r="P548" s="30"/>
      <c r="Q548" s="34" t="str">
        <f aca="false">IF(OR(B548="",J548=""),"",IF(OR(J548="Wrong",K548="50-50",K548="Guess"),B548+Lists!$Y$5,""))</f>
        <v/>
      </c>
      <c r="R548" s="29"/>
      <c r="S548" s="34" t="str">
        <f aca="false">IF(Q548="","",B548+Lists!$Y$6)</f>
        <v/>
      </c>
      <c r="T548" s="29"/>
      <c r="U548" s="33" t="str">
        <f aca="true">IF(J548="","",IF(Q548="","—",IF(T548="Correct","Mastered",IF(OR(R548="Wrong",T548="Wrong"),"Keep reviewing",IF(AND(R548="",TODAY()&gt;=Q548),"Retry 1 DUE",IF(AND(R548="Correct",T548="",TODAY()&gt;=S548),"Retry 2 DUE",IF(R548="","Retry 1 scheduled","Retry 2 scheduled")))))))</f>
        <v/>
      </c>
    </row>
    <row r="549" customFormat="false" ht="15" hidden="false" customHeight="false" outlineLevel="0" collapsed="false">
      <c r="A549" s="27" t="str">
        <f aca="false">IF(COUNTA(B549:I549)=0,"",ROW()-4)</f>
        <v/>
      </c>
      <c r="B549" s="28"/>
      <c r="C549" s="29"/>
      <c r="D549" s="30"/>
      <c r="E549" s="29"/>
      <c r="F549" s="30"/>
      <c r="G549" s="31"/>
      <c r="H549" s="32"/>
      <c r="I549" s="32"/>
      <c r="J549" s="33" t="str">
        <f aca="false">IF(OR(H549="",I549=""),"",IF(UPPER(SUBSTITUTE(SUBSTITUTE(SUBSTITUTE(H549," ",""),",",""),";",""))=UPPER(SUBSTITUTE(SUBSTITUTE(SUBSTITUTE(I549," ",""),",",""),";","")),"Correct","Wrong"))</f>
        <v/>
      </c>
      <c r="K549" s="29"/>
      <c r="L549" s="29"/>
      <c r="M549" s="27" t="str">
        <f aca="false">IF(E549="","",IFERROR(INDEX(Lists!$B$5:$B$12,MATCH(E549,Lists!$A$5:$A$12,0)),""))</f>
        <v/>
      </c>
      <c r="N549" s="33" t="str">
        <f aca="false">IF(OR(L549="",M549=""),"",IF(L549&gt;M549,"Slow",IF(AND(J549="Wrong",L549&lt;0.5*M549),"Rushed?","OK")))</f>
        <v/>
      </c>
      <c r="O549" s="30"/>
      <c r="P549" s="30"/>
      <c r="Q549" s="34" t="str">
        <f aca="false">IF(OR(B549="",J549=""),"",IF(OR(J549="Wrong",K549="50-50",K549="Guess"),B549+Lists!$Y$5,""))</f>
        <v/>
      </c>
      <c r="R549" s="29"/>
      <c r="S549" s="34" t="str">
        <f aca="false">IF(Q549="","",B549+Lists!$Y$6)</f>
        <v/>
      </c>
      <c r="T549" s="29"/>
      <c r="U549" s="33" t="str">
        <f aca="true">IF(J549="","",IF(Q549="","—",IF(T549="Correct","Mastered",IF(OR(R549="Wrong",T549="Wrong"),"Keep reviewing",IF(AND(R549="",TODAY()&gt;=Q549),"Retry 1 DUE",IF(AND(R549="Correct",T549="",TODAY()&gt;=S549),"Retry 2 DUE",IF(R549="","Retry 1 scheduled","Retry 2 scheduled")))))))</f>
        <v/>
      </c>
    </row>
    <row r="550" customFormat="false" ht="15" hidden="false" customHeight="false" outlineLevel="0" collapsed="false">
      <c r="A550" s="27" t="str">
        <f aca="false">IF(COUNTA(B550:I550)=0,"",ROW()-4)</f>
        <v/>
      </c>
      <c r="B550" s="28"/>
      <c r="C550" s="29"/>
      <c r="D550" s="30"/>
      <c r="E550" s="29"/>
      <c r="F550" s="30"/>
      <c r="G550" s="31"/>
      <c r="H550" s="32"/>
      <c r="I550" s="32"/>
      <c r="J550" s="33" t="str">
        <f aca="false">IF(OR(H550="",I550=""),"",IF(UPPER(SUBSTITUTE(SUBSTITUTE(SUBSTITUTE(H550," ",""),",",""),";",""))=UPPER(SUBSTITUTE(SUBSTITUTE(SUBSTITUTE(I550," ",""),",",""),";","")),"Correct","Wrong"))</f>
        <v/>
      </c>
      <c r="K550" s="29"/>
      <c r="L550" s="29"/>
      <c r="M550" s="27" t="str">
        <f aca="false">IF(E550="","",IFERROR(INDEX(Lists!$B$5:$B$12,MATCH(E550,Lists!$A$5:$A$12,0)),""))</f>
        <v/>
      </c>
      <c r="N550" s="33" t="str">
        <f aca="false">IF(OR(L550="",M550=""),"",IF(L550&gt;M550,"Slow",IF(AND(J550="Wrong",L550&lt;0.5*M550),"Rushed?","OK")))</f>
        <v/>
      </c>
      <c r="O550" s="30"/>
      <c r="P550" s="30"/>
      <c r="Q550" s="34" t="str">
        <f aca="false">IF(OR(B550="",J550=""),"",IF(OR(J550="Wrong",K550="50-50",K550="Guess"),B550+Lists!$Y$5,""))</f>
        <v/>
      </c>
      <c r="R550" s="29"/>
      <c r="S550" s="34" t="str">
        <f aca="false">IF(Q550="","",B550+Lists!$Y$6)</f>
        <v/>
      </c>
      <c r="T550" s="29"/>
      <c r="U550" s="33" t="str">
        <f aca="true">IF(J550="","",IF(Q550="","—",IF(T550="Correct","Mastered",IF(OR(R550="Wrong",T550="Wrong"),"Keep reviewing",IF(AND(R550="",TODAY()&gt;=Q550),"Retry 1 DUE",IF(AND(R550="Correct",T550="",TODAY()&gt;=S550),"Retry 2 DUE",IF(R550="","Retry 1 scheduled","Retry 2 scheduled")))))))</f>
        <v/>
      </c>
    </row>
    <row r="551" customFormat="false" ht="15" hidden="false" customHeight="false" outlineLevel="0" collapsed="false">
      <c r="A551" s="27" t="str">
        <f aca="false">IF(COUNTA(B551:I551)=0,"",ROW()-4)</f>
        <v/>
      </c>
      <c r="B551" s="28"/>
      <c r="C551" s="29"/>
      <c r="D551" s="30"/>
      <c r="E551" s="29"/>
      <c r="F551" s="30"/>
      <c r="G551" s="31"/>
      <c r="H551" s="32"/>
      <c r="I551" s="32"/>
      <c r="J551" s="33" t="str">
        <f aca="false">IF(OR(H551="",I551=""),"",IF(UPPER(SUBSTITUTE(SUBSTITUTE(SUBSTITUTE(H551," ",""),",",""),";",""))=UPPER(SUBSTITUTE(SUBSTITUTE(SUBSTITUTE(I551," ",""),",",""),";","")),"Correct","Wrong"))</f>
        <v/>
      </c>
      <c r="K551" s="29"/>
      <c r="L551" s="29"/>
      <c r="M551" s="27" t="str">
        <f aca="false">IF(E551="","",IFERROR(INDEX(Lists!$B$5:$B$12,MATCH(E551,Lists!$A$5:$A$12,0)),""))</f>
        <v/>
      </c>
      <c r="N551" s="33" t="str">
        <f aca="false">IF(OR(L551="",M551=""),"",IF(L551&gt;M551,"Slow",IF(AND(J551="Wrong",L551&lt;0.5*M551),"Rushed?","OK")))</f>
        <v/>
      </c>
      <c r="O551" s="30"/>
      <c r="P551" s="30"/>
      <c r="Q551" s="34" t="str">
        <f aca="false">IF(OR(B551="",J551=""),"",IF(OR(J551="Wrong",K551="50-50",K551="Guess"),B551+Lists!$Y$5,""))</f>
        <v/>
      </c>
      <c r="R551" s="29"/>
      <c r="S551" s="34" t="str">
        <f aca="false">IF(Q551="","",B551+Lists!$Y$6)</f>
        <v/>
      </c>
      <c r="T551" s="29"/>
      <c r="U551" s="33" t="str">
        <f aca="true">IF(J551="","",IF(Q551="","—",IF(T551="Correct","Mastered",IF(OR(R551="Wrong",T551="Wrong"),"Keep reviewing",IF(AND(R551="",TODAY()&gt;=Q551),"Retry 1 DUE",IF(AND(R551="Correct",T551="",TODAY()&gt;=S551),"Retry 2 DUE",IF(R551="","Retry 1 scheduled","Retry 2 scheduled")))))))</f>
        <v/>
      </c>
    </row>
    <row r="552" customFormat="false" ht="15" hidden="false" customHeight="false" outlineLevel="0" collapsed="false">
      <c r="A552" s="27" t="str">
        <f aca="false">IF(COUNTA(B552:I552)=0,"",ROW()-4)</f>
        <v/>
      </c>
      <c r="B552" s="28"/>
      <c r="C552" s="29"/>
      <c r="D552" s="30"/>
      <c r="E552" s="29"/>
      <c r="F552" s="30"/>
      <c r="G552" s="31"/>
      <c r="H552" s="32"/>
      <c r="I552" s="32"/>
      <c r="J552" s="33" t="str">
        <f aca="false">IF(OR(H552="",I552=""),"",IF(UPPER(SUBSTITUTE(SUBSTITUTE(SUBSTITUTE(H552," ",""),",",""),";",""))=UPPER(SUBSTITUTE(SUBSTITUTE(SUBSTITUTE(I552," ",""),",",""),";","")),"Correct","Wrong"))</f>
        <v/>
      </c>
      <c r="K552" s="29"/>
      <c r="L552" s="29"/>
      <c r="M552" s="27" t="str">
        <f aca="false">IF(E552="","",IFERROR(INDEX(Lists!$B$5:$B$12,MATCH(E552,Lists!$A$5:$A$12,0)),""))</f>
        <v/>
      </c>
      <c r="N552" s="33" t="str">
        <f aca="false">IF(OR(L552="",M552=""),"",IF(L552&gt;M552,"Slow",IF(AND(J552="Wrong",L552&lt;0.5*M552),"Rushed?","OK")))</f>
        <v/>
      </c>
      <c r="O552" s="30"/>
      <c r="P552" s="30"/>
      <c r="Q552" s="34" t="str">
        <f aca="false">IF(OR(B552="",J552=""),"",IF(OR(J552="Wrong",K552="50-50",K552="Guess"),B552+Lists!$Y$5,""))</f>
        <v/>
      </c>
      <c r="R552" s="29"/>
      <c r="S552" s="34" t="str">
        <f aca="false">IF(Q552="","",B552+Lists!$Y$6)</f>
        <v/>
      </c>
      <c r="T552" s="29"/>
      <c r="U552" s="33" t="str">
        <f aca="true">IF(J552="","",IF(Q552="","—",IF(T552="Correct","Mastered",IF(OR(R552="Wrong",T552="Wrong"),"Keep reviewing",IF(AND(R552="",TODAY()&gt;=Q552),"Retry 1 DUE",IF(AND(R552="Correct",T552="",TODAY()&gt;=S552),"Retry 2 DUE",IF(R552="","Retry 1 scheduled","Retry 2 scheduled")))))))</f>
        <v/>
      </c>
    </row>
    <row r="553" customFormat="false" ht="15" hidden="false" customHeight="false" outlineLevel="0" collapsed="false">
      <c r="A553" s="27" t="str">
        <f aca="false">IF(COUNTA(B553:I553)=0,"",ROW()-4)</f>
        <v/>
      </c>
      <c r="B553" s="28"/>
      <c r="C553" s="29"/>
      <c r="D553" s="30"/>
      <c r="E553" s="29"/>
      <c r="F553" s="30"/>
      <c r="G553" s="31"/>
      <c r="H553" s="32"/>
      <c r="I553" s="32"/>
      <c r="J553" s="33" t="str">
        <f aca="false">IF(OR(H553="",I553=""),"",IF(UPPER(SUBSTITUTE(SUBSTITUTE(SUBSTITUTE(H553," ",""),",",""),";",""))=UPPER(SUBSTITUTE(SUBSTITUTE(SUBSTITUTE(I553," ",""),",",""),";","")),"Correct","Wrong"))</f>
        <v/>
      </c>
      <c r="K553" s="29"/>
      <c r="L553" s="29"/>
      <c r="M553" s="27" t="str">
        <f aca="false">IF(E553="","",IFERROR(INDEX(Lists!$B$5:$B$12,MATCH(E553,Lists!$A$5:$A$12,0)),""))</f>
        <v/>
      </c>
      <c r="N553" s="33" t="str">
        <f aca="false">IF(OR(L553="",M553=""),"",IF(L553&gt;M553,"Slow",IF(AND(J553="Wrong",L553&lt;0.5*M553),"Rushed?","OK")))</f>
        <v/>
      </c>
      <c r="O553" s="30"/>
      <c r="P553" s="30"/>
      <c r="Q553" s="34" t="str">
        <f aca="false">IF(OR(B553="",J553=""),"",IF(OR(J553="Wrong",K553="50-50",K553="Guess"),B553+Lists!$Y$5,""))</f>
        <v/>
      </c>
      <c r="R553" s="29"/>
      <c r="S553" s="34" t="str">
        <f aca="false">IF(Q553="","",B553+Lists!$Y$6)</f>
        <v/>
      </c>
      <c r="T553" s="29"/>
      <c r="U553" s="33" t="str">
        <f aca="true">IF(J553="","",IF(Q553="","—",IF(T553="Correct","Mastered",IF(OR(R553="Wrong",T553="Wrong"),"Keep reviewing",IF(AND(R553="",TODAY()&gt;=Q553),"Retry 1 DUE",IF(AND(R553="Correct",T553="",TODAY()&gt;=S553),"Retry 2 DUE",IF(R553="","Retry 1 scheduled","Retry 2 scheduled")))))))</f>
        <v/>
      </c>
    </row>
    <row r="554" customFormat="false" ht="15" hidden="false" customHeight="false" outlineLevel="0" collapsed="false">
      <c r="A554" s="27" t="str">
        <f aca="false">IF(COUNTA(B554:I554)=0,"",ROW()-4)</f>
        <v/>
      </c>
      <c r="B554" s="28"/>
      <c r="C554" s="29"/>
      <c r="D554" s="30"/>
      <c r="E554" s="29"/>
      <c r="F554" s="30"/>
      <c r="G554" s="31"/>
      <c r="H554" s="32"/>
      <c r="I554" s="32"/>
      <c r="J554" s="33" t="str">
        <f aca="false">IF(OR(H554="",I554=""),"",IF(UPPER(SUBSTITUTE(SUBSTITUTE(SUBSTITUTE(H554," ",""),",",""),";",""))=UPPER(SUBSTITUTE(SUBSTITUTE(SUBSTITUTE(I554," ",""),",",""),";","")),"Correct","Wrong"))</f>
        <v/>
      </c>
      <c r="K554" s="29"/>
      <c r="L554" s="29"/>
      <c r="M554" s="27" t="str">
        <f aca="false">IF(E554="","",IFERROR(INDEX(Lists!$B$5:$B$12,MATCH(E554,Lists!$A$5:$A$12,0)),""))</f>
        <v/>
      </c>
      <c r="N554" s="33" t="str">
        <f aca="false">IF(OR(L554="",M554=""),"",IF(L554&gt;M554,"Slow",IF(AND(J554="Wrong",L554&lt;0.5*M554),"Rushed?","OK")))</f>
        <v/>
      </c>
      <c r="O554" s="30"/>
      <c r="P554" s="30"/>
      <c r="Q554" s="34" t="str">
        <f aca="false">IF(OR(B554="",J554=""),"",IF(OR(J554="Wrong",K554="50-50",K554="Guess"),B554+Lists!$Y$5,""))</f>
        <v/>
      </c>
      <c r="R554" s="29"/>
      <c r="S554" s="34" t="str">
        <f aca="false">IF(Q554="","",B554+Lists!$Y$6)</f>
        <v/>
      </c>
      <c r="T554" s="29"/>
      <c r="U554" s="33" t="str">
        <f aca="true">IF(J554="","",IF(Q554="","—",IF(T554="Correct","Mastered",IF(OR(R554="Wrong",T554="Wrong"),"Keep reviewing",IF(AND(R554="",TODAY()&gt;=Q554),"Retry 1 DUE",IF(AND(R554="Correct",T554="",TODAY()&gt;=S554),"Retry 2 DUE",IF(R554="","Retry 1 scheduled","Retry 2 scheduled")))))))</f>
        <v/>
      </c>
    </row>
    <row r="555" customFormat="false" ht="15" hidden="false" customHeight="false" outlineLevel="0" collapsed="false">
      <c r="A555" s="27" t="str">
        <f aca="false">IF(COUNTA(B555:I555)=0,"",ROW()-4)</f>
        <v/>
      </c>
      <c r="B555" s="28"/>
      <c r="C555" s="29"/>
      <c r="D555" s="30"/>
      <c r="E555" s="29"/>
      <c r="F555" s="30"/>
      <c r="G555" s="31"/>
      <c r="H555" s="32"/>
      <c r="I555" s="32"/>
      <c r="J555" s="33" t="str">
        <f aca="false">IF(OR(H555="",I555=""),"",IF(UPPER(SUBSTITUTE(SUBSTITUTE(SUBSTITUTE(H555," ",""),",",""),";",""))=UPPER(SUBSTITUTE(SUBSTITUTE(SUBSTITUTE(I555," ",""),",",""),";","")),"Correct","Wrong"))</f>
        <v/>
      </c>
      <c r="K555" s="29"/>
      <c r="L555" s="29"/>
      <c r="M555" s="27" t="str">
        <f aca="false">IF(E555="","",IFERROR(INDEX(Lists!$B$5:$B$12,MATCH(E555,Lists!$A$5:$A$12,0)),""))</f>
        <v/>
      </c>
      <c r="N555" s="33" t="str">
        <f aca="false">IF(OR(L555="",M555=""),"",IF(L555&gt;M555,"Slow",IF(AND(J555="Wrong",L555&lt;0.5*M555),"Rushed?","OK")))</f>
        <v/>
      </c>
      <c r="O555" s="30"/>
      <c r="P555" s="30"/>
      <c r="Q555" s="34" t="str">
        <f aca="false">IF(OR(B555="",J555=""),"",IF(OR(J555="Wrong",K555="50-50",K555="Guess"),B555+Lists!$Y$5,""))</f>
        <v/>
      </c>
      <c r="R555" s="29"/>
      <c r="S555" s="34" t="str">
        <f aca="false">IF(Q555="","",B555+Lists!$Y$6)</f>
        <v/>
      </c>
      <c r="T555" s="29"/>
      <c r="U555" s="33" t="str">
        <f aca="true">IF(J555="","",IF(Q555="","—",IF(T555="Correct","Mastered",IF(OR(R555="Wrong",T555="Wrong"),"Keep reviewing",IF(AND(R555="",TODAY()&gt;=Q555),"Retry 1 DUE",IF(AND(R555="Correct",T555="",TODAY()&gt;=S555),"Retry 2 DUE",IF(R555="","Retry 1 scheduled","Retry 2 scheduled")))))))</f>
        <v/>
      </c>
    </row>
    <row r="556" customFormat="false" ht="15" hidden="false" customHeight="false" outlineLevel="0" collapsed="false">
      <c r="A556" s="27" t="str">
        <f aca="false">IF(COUNTA(B556:I556)=0,"",ROW()-4)</f>
        <v/>
      </c>
      <c r="B556" s="28"/>
      <c r="C556" s="29"/>
      <c r="D556" s="30"/>
      <c r="E556" s="29"/>
      <c r="F556" s="30"/>
      <c r="G556" s="31"/>
      <c r="H556" s="32"/>
      <c r="I556" s="32"/>
      <c r="J556" s="33" t="str">
        <f aca="false">IF(OR(H556="",I556=""),"",IF(UPPER(SUBSTITUTE(SUBSTITUTE(SUBSTITUTE(H556," ",""),",",""),";",""))=UPPER(SUBSTITUTE(SUBSTITUTE(SUBSTITUTE(I556," ",""),",",""),";","")),"Correct","Wrong"))</f>
        <v/>
      </c>
      <c r="K556" s="29"/>
      <c r="L556" s="29"/>
      <c r="M556" s="27" t="str">
        <f aca="false">IF(E556="","",IFERROR(INDEX(Lists!$B$5:$B$12,MATCH(E556,Lists!$A$5:$A$12,0)),""))</f>
        <v/>
      </c>
      <c r="N556" s="33" t="str">
        <f aca="false">IF(OR(L556="",M556=""),"",IF(L556&gt;M556,"Slow",IF(AND(J556="Wrong",L556&lt;0.5*M556),"Rushed?","OK")))</f>
        <v/>
      </c>
      <c r="O556" s="30"/>
      <c r="P556" s="30"/>
      <c r="Q556" s="34" t="str">
        <f aca="false">IF(OR(B556="",J556=""),"",IF(OR(J556="Wrong",K556="50-50",K556="Guess"),B556+Lists!$Y$5,""))</f>
        <v/>
      </c>
      <c r="R556" s="29"/>
      <c r="S556" s="34" t="str">
        <f aca="false">IF(Q556="","",B556+Lists!$Y$6)</f>
        <v/>
      </c>
      <c r="T556" s="29"/>
      <c r="U556" s="33" t="str">
        <f aca="true">IF(J556="","",IF(Q556="","—",IF(T556="Correct","Mastered",IF(OR(R556="Wrong",T556="Wrong"),"Keep reviewing",IF(AND(R556="",TODAY()&gt;=Q556),"Retry 1 DUE",IF(AND(R556="Correct",T556="",TODAY()&gt;=S556),"Retry 2 DUE",IF(R556="","Retry 1 scheduled","Retry 2 scheduled")))))))</f>
        <v/>
      </c>
    </row>
    <row r="557" customFormat="false" ht="15" hidden="false" customHeight="false" outlineLevel="0" collapsed="false">
      <c r="A557" s="27" t="str">
        <f aca="false">IF(COUNTA(B557:I557)=0,"",ROW()-4)</f>
        <v/>
      </c>
      <c r="B557" s="28"/>
      <c r="C557" s="29"/>
      <c r="D557" s="30"/>
      <c r="E557" s="29"/>
      <c r="F557" s="30"/>
      <c r="G557" s="31"/>
      <c r="H557" s="32"/>
      <c r="I557" s="32"/>
      <c r="J557" s="33" t="str">
        <f aca="false">IF(OR(H557="",I557=""),"",IF(UPPER(SUBSTITUTE(SUBSTITUTE(SUBSTITUTE(H557," ",""),",",""),";",""))=UPPER(SUBSTITUTE(SUBSTITUTE(SUBSTITUTE(I557," ",""),",",""),";","")),"Correct","Wrong"))</f>
        <v/>
      </c>
      <c r="K557" s="29"/>
      <c r="L557" s="29"/>
      <c r="M557" s="27" t="str">
        <f aca="false">IF(E557="","",IFERROR(INDEX(Lists!$B$5:$B$12,MATCH(E557,Lists!$A$5:$A$12,0)),""))</f>
        <v/>
      </c>
      <c r="N557" s="33" t="str">
        <f aca="false">IF(OR(L557="",M557=""),"",IF(L557&gt;M557,"Slow",IF(AND(J557="Wrong",L557&lt;0.5*M557),"Rushed?","OK")))</f>
        <v/>
      </c>
      <c r="O557" s="30"/>
      <c r="P557" s="30"/>
      <c r="Q557" s="34" t="str">
        <f aca="false">IF(OR(B557="",J557=""),"",IF(OR(J557="Wrong",K557="50-50",K557="Guess"),B557+Lists!$Y$5,""))</f>
        <v/>
      </c>
      <c r="R557" s="29"/>
      <c r="S557" s="34" t="str">
        <f aca="false">IF(Q557="","",B557+Lists!$Y$6)</f>
        <v/>
      </c>
      <c r="T557" s="29"/>
      <c r="U557" s="33" t="str">
        <f aca="true">IF(J557="","",IF(Q557="","—",IF(T557="Correct","Mastered",IF(OR(R557="Wrong",T557="Wrong"),"Keep reviewing",IF(AND(R557="",TODAY()&gt;=Q557),"Retry 1 DUE",IF(AND(R557="Correct",T557="",TODAY()&gt;=S557),"Retry 2 DUE",IF(R557="","Retry 1 scheduled","Retry 2 scheduled")))))))</f>
        <v/>
      </c>
    </row>
    <row r="558" customFormat="false" ht="15" hidden="false" customHeight="false" outlineLevel="0" collapsed="false">
      <c r="A558" s="27" t="str">
        <f aca="false">IF(COUNTA(B558:I558)=0,"",ROW()-4)</f>
        <v/>
      </c>
      <c r="B558" s="28"/>
      <c r="C558" s="29"/>
      <c r="D558" s="30"/>
      <c r="E558" s="29"/>
      <c r="F558" s="30"/>
      <c r="G558" s="31"/>
      <c r="H558" s="32"/>
      <c r="I558" s="32"/>
      <c r="J558" s="33" t="str">
        <f aca="false">IF(OR(H558="",I558=""),"",IF(UPPER(SUBSTITUTE(SUBSTITUTE(SUBSTITUTE(H558," ",""),",",""),";",""))=UPPER(SUBSTITUTE(SUBSTITUTE(SUBSTITUTE(I558," ",""),",",""),";","")),"Correct","Wrong"))</f>
        <v/>
      </c>
      <c r="K558" s="29"/>
      <c r="L558" s="29"/>
      <c r="M558" s="27" t="str">
        <f aca="false">IF(E558="","",IFERROR(INDEX(Lists!$B$5:$B$12,MATCH(E558,Lists!$A$5:$A$12,0)),""))</f>
        <v/>
      </c>
      <c r="N558" s="33" t="str">
        <f aca="false">IF(OR(L558="",M558=""),"",IF(L558&gt;M558,"Slow",IF(AND(J558="Wrong",L558&lt;0.5*M558),"Rushed?","OK")))</f>
        <v/>
      </c>
      <c r="O558" s="30"/>
      <c r="P558" s="30"/>
      <c r="Q558" s="34" t="str">
        <f aca="false">IF(OR(B558="",J558=""),"",IF(OR(J558="Wrong",K558="50-50",K558="Guess"),B558+Lists!$Y$5,""))</f>
        <v/>
      </c>
      <c r="R558" s="29"/>
      <c r="S558" s="34" t="str">
        <f aca="false">IF(Q558="","",B558+Lists!$Y$6)</f>
        <v/>
      </c>
      <c r="T558" s="29"/>
      <c r="U558" s="33" t="str">
        <f aca="true">IF(J558="","",IF(Q558="","—",IF(T558="Correct","Mastered",IF(OR(R558="Wrong",T558="Wrong"),"Keep reviewing",IF(AND(R558="",TODAY()&gt;=Q558),"Retry 1 DUE",IF(AND(R558="Correct",T558="",TODAY()&gt;=S558),"Retry 2 DUE",IF(R558="","Retry 1 scheduled","Retry 2 scheduled")))))))</f>
        <v/>
      </c>
    </row>
    <row r="559" customFormat="false" ht="15" hidden="false" customHeight="false" outlineLevel="0" collapsed="false">
      <c r="A559" s="27" t="str">
        <f aca="false">IF(COUNTA(B559:I559)=0,"",ROW()-4)</f>
        <v/>
      </c>
      <c r="B559" s="28"/>
      <c r="C559" s="29"/>
      <c r="D559" s="30"/>
      <c r="E559" s="29"/>
      <c r="F559" s="30"/>
      <c r="G559" s="31"/>
      <c r="H559" s="32"/>
      <c r="I559" s="32"/>
      <c r="J559" s="33" t="str">
        <f aca="false">IF(OR(H559="",I559=""),"",IF(UPPER(SUBSTITUTE(SUBSTITUTE(SUBSTITUTE(H559," ",""),",",""),";",""))=UPPER(SUBSTITUTE(SUBSTITUTE(SUBSTITUTE(I559," ",""),",",""),";","")),"Correct","Wrong"))</f>
        <v/>
      </c>
      <c r="K559" s="29"/>
      <c r="L559" s="29"/>
      <c r="M559" s="27" t="str">
        <f aca="false">IF(E559="","",IFERROR(INDEX(Lists!$B$5:$B$12,MATCH(E559,Lists!$A$5:$A$12,0)),""))</f>
        <v/>
      </c>
      <c r="N559" s="33" t="str">
        <f aca="false">IF(OR(L559="",M559=""),"",IF(L559&gt;M559,"Slow",IF(AND(J559="Wrong",L559&lt;0.5*M559),"Rushed?","OK")))</f>
        <v/>
      </c>
      <c r="O559" s="30"/>
      <c r="P559" s="30"/>
      <c r="Q559" s="34" t="str">
        <f aca="false">IF(OR(B559="",J559=""),"",IF(OR(J559="Wrong",K559="50-50",K559="Guess"),B559+Lists!$Y$5,""))</f>
        <v/>
      </c>
      <c r="R559" s="29"/>
      <c r="S559" s="34" t="str">
        <f aca="false">IF(Q559="","",B559+Lists!$Y$6)</f>
        <v/>
      </c>
      <c r="T559" s="29"/>
      <c r="U559" s="33" t="str">
        <f aca="true">IF(J559="","",IF(Q559="","—",IF(T559="Correct","Mastered",IF(OR(R559="Wrong",T559="Wrong"),"Keep reviewing",IF(AND(R559="",TODAY()&gt;=Q559),"Retry 1 DUE",IF(AND(R559="Correct",T559="",TODAY()&gt;=S559),"Retry 2 DUE",IF(R559="","Retry 1 scheduled","Retry 2 scheduled")))))))</f>
        <v/>
      </c>
    </row>
    <row r="560" customFormat="false" ht="15" hidden="false" customHeight="false" outlineLevel="0" collapsed="false">
      <c r="A560" s="27" t="str">
        <f aca="false">IF(COUNTA(B560:I560)=0,"",ROW()-4)</f>
        <v/>
      </c>
      <c r="B560" s="28"/>
      <c r="C560" s="29"/>
      <c r="D560" s="30"/>
      <c r="E560" s="29"/>
      <c r="F560" s="30"/>
      <c r="G560" s="31"/>
      <c r="H560" s="32"/>
      <c r="I560" s="32"/>
      <c r="J560" s="33" t="str">
        <f aca="false">IF(OR(H560="",I560=""),"",IF(UPPER(SUBSTITUTE(SUBSTITUTE(SUBSTITUTE(H560," ",""),",",""),";",""))=UPPER(SUBSTITUTE(SUBSTITUTE(SUBSTITUTE(I560," ",""),",",""),";","")),"Correct","Wrong"))</f>
        <v/>
      </c>
      <c r="K560" s="29"/>
      <c r="L560" s="29"/>
      <c r="M560" s="27" t="str">
        <f aca="false">IF(E560="","",IFERROR(INDEX(Lists!$B$5:$B$12,MATCH(E560,Lists!$A$5:$A$12,0)),""))</f>
        <v/>
      </c>
      <c r="N560" s="33" t="str">
        <f aca="false">IF(OR(L560="",M560=""),"",IF(L560&gt;M560,"Slow",IF(AND(J560="Wrong",L560&lt;0.5*M560),"Rushed?","OK")))</f>
        <v/>
      </c>
      <c r="O560" s="30"/>
      <c r="P560" s="30"/>
      <c r="Q560" s="34" t="str">
        <f aca="false">IF(OR(B560="",J560=""),"",IF(OR(J560="Wrong",K560="50-50",K560="Guess"),B560+Lists!$Y$5,""))</f>
        <v/>
      </c>
      <c r="R560" s="29"/>
      <c r="S560" s="34" t="str">
        <f aca="false">IF(Q560="","",B560+Lists!$Y$6)</f>
        <v/>
      </c>
      <c r="T560" s="29"/>
      <c r="U560" s="33" t="str">
        <f aca="true">IF(J560="","",IF(Q560="","—",IF(T560="Correct","Mastered",IF(OR(R560="Wrong",T560="Wrong"),"Keep reviewing",IF(AND(R560="",TODAY()&gt;=Q560),"Retry 1 DUE",IF(AND(R560="Correct",T560="",TODAY()&gt;=S560),"Retry 2 DUE",IF(R560="","Retry 1 scheduled","Retry 2 scheduled")))))))</f>
        <v/>
      </c>
    </row>
    <row r="561" customFormat="false" ht="15" hidden="false" customHeight="false" outlineLevel="0" collapsed="false">
      <c r="A561" s="27" t="str">
        <f aca="false">IF(COUNTA(B561:I561)=0,"",ROW()-4)</f>
        <v/>
      </c>
      <c r="B561" s="28"/>
      <c r="C561" s="29"/>
      <c r="D561" s="30"/>
      <c r="E561" s="29"/>
      <c r="F561" s="30"/>
      <c r="G561" s="31"/>
      <c r="H561" s="32"/>
      <c r="I561" s="32"/>
      <c r="J561" s="33" t="str">
        <f aca="false">IF(OR(H561="",I561=""),"",IF(UPPER(SUBSTITUTE(SUBSTITUTE(SUBSTITUTE(H561," ",""),",",""),";",""))=UPPER(SUBSTITUTE(SUBSTITUTE(SUBSTITUTE(I561," ",""),",",""),";","")),"Correct","Wrong"))</f>
        <v/>
      </c>
      <c r="K561" s="29"/>
      <c r="L561" s="29"/>
      <c r="M561" s="27" t="str">
        <f aca="false">IF(E561="","",IFERROR(INDEX(Lists!$B$5:$B$12,MATCH(E561,Lists!$A$5:$A$12,0)),""))</f>
        <v/>
      </c>
      <c r="N561" s="33" t="str">
        <f aca="false">IF(OR(L561="",M561=""),"",IF(L561&gt;M561,"Slow",IF(AND(J561="Wrong",L561&lt;0.5*M561),"Rushed?","OK")))</f>
        <v/>
      </c>
      <c r="O561" s="30"/>
      <c r="P561" s="30"/>
      <c r="Q561" s="34" t="str">
        <f aca="false">IF(OR(B561="",J561=""),"",IF(OR(J561="Wrong",K561="50-50",K561="Guess"),B561+Lists!$Y$5,""))</f>
        <v/>
      </c>
      <c r="R561" s="29"/>
      <c r="S561" s="34" t="str">
        <f aca="false">IF(Q561="","",B561+Lists!$Y$6)</f>
        <v/>
      </c>
      <c r="T561" s="29"/>
      <c r="U561" s="33" t="str">
        <f aca="true">IF(J561="","",IF(Q561="","—",IF(T561="Correct","Mastered",IF(OR(R561="Wrong",T561="Wrong"),"Keep reviewing",IF(AND(R561="",TODAY()&gt;=Q561),"Retry 1 DUE",IF(AND(R561="Correct",T561="",TODAY()&gt;=S561),"Retry 2 DUE",IF(R561="","Retry 1 scheduled","Retry 2 scheduled")))))))</f>
        <v/>
      </c>
    </row>
    <row r="562" customFormat="false" ht="15" hidden="false" customHeight="false" outlineLevel="0" collapsed="false">
      <c r="A562" s="27" t="str">
        <f aca="false">IF(COUNTA(B562:I562)=0,"",ROW()-4)</f>
        <v/>
      </c>
      <c r="B562" s="28"/>
      <c r="C562" s="29"/>
      <c r="D562" s="30"/>
      <c r="E562" s="29"/>
      <c r="F562" s="30"/>
      <c r="G562" s="31"/>
      <c r="H562" s="32"/>
      <c r="I562" s="32"/>
      <c r="J562" s="33" t="str">
        <f aca="false">IF(OR(H562="",I562=""),"",IF(UPPER(SUBSTITUTE(SUBSTITUTE(SUBSTITUTE(H562," ",""),",",""),";",""))=UPPER(SUBSTITUTE(SUBSTITUTE(SUBSTITUTE(I562," ",""),",",""),";","")),"Correct","Wrong"))</f>
        <v/>
      </c>
      <c r="K562" s="29"/>
      <c r="L562" s="29"/>
      <c r="M562" s="27" t="str">
        <f aca="false">IF(E562="","",IFERROR(INDEX(Lists!$B$5:$B$12,MATCH(E562,Lists!$A$5:$A$12,0)),""))</f>
        <v/>
      </c>
      <c r="N562" s="33" t="str">
        <f aca="false">IF(OR(L562="",M562=""),"",IF(L562&gt;M562,"Slow",IF(AND(J562="Wrong",L562&lt;0.5*M562),"Rushed?","OK")))</f>
        <v/>
      </c>
      <c r="O562" s="30"/>
      <c r="P562" s="30"/>
      <c r="Q562" s="34" t="str">
        <f aca="false">IF(OR(B562="",J562=""),"",IF(OR(J562="Wrong",K562="50-50",K562="Guess"),B562+Lists!$Y$5,""))</f>
        <v/>
      </c>
      <c r="R562" s="29"/>
      <c r="S562" s="34" t="str">
        <f aca="false">IF(Q562="","",B562+Lists!$Y$6)</f>
        <v/>
      </c>
      <c r="T562" s="29"/>
      <c r="U562" s="33" t="str">
        <f aca="true">IF(J562="","",IF(Q562="","—",IF(T562="Correct","Mastered",IF(OR(R562="Wrong",T562="Wrong"),"Keep reviewing",IF(AND(R562="",TODAY()&gt;=Q562),"Retry 1 DUE",IF(AND(R562="Correct",T562="",TODAY()&gt;=S562),"Retry 2 DUE",IF(R562="","Retry 1 scheduled","Retry 2 scheduled")))))))</f>
        <v/>
      </c>
    </row>
    <row r="563" customFormat="false" ht="15" hidden="false" customHeight="false" outlineLevel="0" collapsed="false">
      <c r="A563" s="27" t="str">
        <f aca="false">IF(COUNTA(B563:I563)=0,"",ROW()-4)</f>
        <v/>
      </c>
      <c r="B563" s="28"/>
      <c r="C563" s="29"/>
      <c r="D563" s="30"/>
      <c r="E563" s="29"/>
      <c r="F563" s="30"/>
      <c r="G563" s="31"/>
      <c r="H563" s="32"/>
      <c r="I563" s="32"/>
      <c r="J563" s="33" t="str">
        <f aca="false">IF(OR(H563="",I563=""),"",IF(UPPER(SUBSTITUTE(SUBSTITUTE(SUBSTITUTE(H563," ",""),",",""),";",""))=UPPER(SUBSTITUTE(SUBSTITUTE(SUBSTITUTE(I563," ",""),",",""),";","")),"Correct","Wrong"))</f>
        <v/>
      </c>
      <c r="K563" s="29"/>
      <c r="L563" s="29"/>
      <c r="M563" s="27" t="str">
        <f aca="false">IF(E563="","",IFERROR(INDEX(Lists!$B$5:$B$12,MATCH(E563,Lists!$A$5:$A$12,0)),""))</f>
        <v/>
      </c>
      <c r="N563" s="33" t="str">
        <f aca="false">IF(OR(L563="",M563=""),"",IF(L563&gt;M563,"Slow",IF(AND(J563="Wrong",L563&lt;0.5*M563),"Rushed?","OK")))</f>
        <v/>
      </c>
      <c r="O563" s="30"/>
      <c r="P563" s="30"/>
      <c r="Q563" s="34" t="str">
        <f aca="false">IF(OR(B563="",J563=""),"",IF(OR(J563="Wrong",K563="50-50",K563="Guess"),B563+Lists!$Y$5,""))</f>
        <v/>
      </c>
      <c r="R563" s="29"/>
      <c r="S563" s="34" t="str">
        <f aca="false">IF(Q563="","",B563+Lists!$Y$6)</f>
        <v/>
      </c>
      <c r="T563" s="29"/>
      <c r="U563" s="33" t="str">
        <f aca="true">IF(J563="","",IF(Q563="","—",IF(T563="Correct","Mastered",IF(OR(R563="Wrong",T563="Wrong"),"Keep reviewing",IF(AND(R563="",TODAY()&gt;=Q563),"Retry 1 DUE",IF(AND(R563="Correct",T563="",TODAY()&gt;=S563),"Retry 2 DUE",IF(R563="","Retry 1 scheduled","Retry 2 scheduled")))))))</f>
        <v/>
      </c>
    </row>
    <row r="564" customFormat="false" ht="15" hidden="false" customHeight="false" outlineLevel="0" collapsed="false">
      <c r="A564" s="27" t="str">
        <f aca="false">IF(COUNTA(B564:I564)=0,"",ROW()-4)</f>
        <v/>
      </c>
      <c r="B564" s="28"/>
      <c r="C564" s="29"/>
      <c r="D564" s="30"/>
      <c r="E564" s="29"/>
      <c r="F564" s="30"/>
      <c r="G564" s="31"/>
      <c r="H564" s="32"/>
      <c r="I564" s="32"/>
      <c r="J564" s="33" t="str">
        <f aca="false">IF(OR(H564="",I564=""),"",IF(UPPER(SUBSTITUTE(SUBSTITUTE(SUBSTITUTE(H564," ",""),",",""),";",""))=UPPER(SUBSTITUTE(SUBSTITUTE(SUBSTITUTE(I564," ",""),",",""),";","")),"Correct","Wrong"))</f>
        <v/>
      </c>
      <c r="K564" s="29"/>
      <c r="L564" s="29"/>
      <c r="M564" s="27" t="str">
        <f aca="false">IF(E564="","",IFERROR(INDEX(Lists!$B$5:$B$12,MATCH(E564,Lists!$A$5:$A$12,0)),""))</f>
        <v/>
      </c>
      <c r="N564" s="33" t="str">
        <f aca="false">IF(OR(L564="",M564=""),"",IF(L564&gt;M564,"Slow",IF(AND(J564="Wrong",L564&lt;0.5*M564),"Rushed?","OK")))</f>
        <v/>
      </c>
      <c r="O564" s="30"/>
      <c r="P564" s="30"/>
      <c r="Q564" s="34" t="str">
        <f aca="false">IF(OR(B564="",J564=""),"",IF(OR(J564="Wrong",K564="50-50",K564="Guess"),B564+Lists!$Y$5,""))</f>
        <v/>
      </c>
      <c r="R564" s="29"/>
      <c r="S564" s="34" t="str">
        <f aca="false">IF(Q564="","",B564+Lists!$Y$6)</f>
        <v/>
      </c>
      <c r="T564" s="29"/>
      <c r="U564" s="33" t="str">
        <f aca="true">IF(J564="","",IF(Q564="","—",IF(T564="Correct","Mastered",IF(OR(R564="Wrong",T564="Wrong"),"Keep reviewing",IF(AND(R564="",TODAY()&gt;=Q564),"Retry 1 DUE",IF(AND(R564="Correct",T564="",TODAY()&gt;=S564),"Retry 2 DUE",IF(R564="","Retry 1 scheduled","Retry 2 scheduled")))))))</f>
        <v/>
      </c>
    </row>
    <row r="565" customFormat="false" ht="15" hidden="false" customHeight="false" outlineLevel="0" collapsed="false">
      <c r="A565" s="27" t="str">
        <f aca="false">IF(COUNTA(B565:I565)=0,"",ROW()-4)</f>
        <v/>
      </c>
      <c r="B565" s="28"/>
      <c r="C565" s="29"/>
      <c r="D565" s="30"/>
      <c r="E565" s="29"/>
      <c r="F565" s="30"/>
      <c r="G565" s="31"/>
      <c r="H565" s="32"/>
      <c r="I565" s="32"/>
      <c r="J565" s="33" t="str">
        <f aca="false">IF(OR(H565="",I565=""),"",IF(UPPER(SUBSTITUTE(SUBSTITUTE(SUBSTITUTE(H565," ",""),",",""),";",""))=UPPER(SUBSTITUTE(SUBSTITUTE(SUBSTITUTE(I565," ",""),",",""),";","")),"Correct","Wrong"))</f>
        <v/>
      </c>
      <c r="K565" s="29"/>
      <c r="L565" s="29"/>
      <c r="M565" s="27" t="str">
        <f aca="false">IF(E565="","",IFERROR(INDEX(Lists!$B$5:$B$12,MATCH(E565,Lists!$A$5:$A$12,0)),""))</f>
        <v/>
      </c>
      <c r="N565" s="33" t="str">
        <f aca="false">IF(OR(L565="",M565=""),"",IF(L565&gt;M565,"Slow",IF(AND(J565="Wrong",L565&lt;0.5*M565),"Rushed?","OK")))</f>
        <v/>
      </c>
      <c r="O565" s="30"/>
      <c r="P565" s="30"/>
      <c r="Q565" s="34" t="str">
        <f aca="false">IF(OR(B565="",J565=""),"",IF(OR(J565="Wrong",K565="50-50",K565="Guess"),B565+Lists!$Y$5,""))</f>
        <v/>
      </c>
      <c r="R565" s="29"/>
      <c r="S565" s="34" t="str">
        <f aca="false">IF(Q565="","",B565+Lists!$Y$6)</f>
        <v/>
      </c>
      <c r="T565" s="29"/>
      <c r="U565" s="33" t="str">
        <f aca="true">IF(J565="","",IF(Q565="","—",IF(T565="Correct","Mastered",IF(OR(R565="Wrong",T565="Wrong"),"Keep reviewing",IF(AND(R565="",TODAY()&gt;=Q565),"Retry 1 DUE",IF(AND(R565="Correct",T565="",TODAY()&gt;=S565),"Retry 2 DUE",IF(R565="","Retry 1 scheduled","Retry 2 scheduled")))))))</f>
        <v/>
      </c>
    </row>
    <row r="566" customFormat="false" ht="15" hidden="false" customHeight="false" outlineLevel="0" collapsed="false">
      <c r="A566" s="27" t="str">
        <f aca="false">IF(COUNTA(B566:I566)=0,"",ROW()-4)</f>
        <v/>
      </c>
      <c r="B566" s="28"/>
      <c r="C566" s="29"/>
      <c r="D566" s="30"/>
      <c r="E566" s="29"/>
      <c r="F566" s="30"/>
      <c r="G566" s="31"/>
      <c r="H566" s="32"/>
      <c r="I566" s="32"/>
      <c r="J566" s="33" t="str">
        <f aca="false">IF(OR(H566="",I566=""),"",IF(UPPER(SUBSTITUTE(SUBSTITUTE(SUBSTITUTE(H566," ",""),",",""),";",""))=UPPER(SUBSTITUTE(SUBSTITUTE(SUBSTITUTE(I566," ",""),",",""),";","")),"Correct","Wrong"))</f>
        <v/>
      </c>
      <c r="K566" s="29"/>
      <c r="L566" s="29"/>
      <c r="M566" s="27" t="str">
        <f aca="false">IF(E566="","",IFERROR(INDEX(Lists!$B$5:$B$12,MATCH(E566,Lists!$A$5:$A$12,0)),""))</f>
        <v/>
      </c>
      <c r="N566" s="33" t="str">
        <f aca="false">IF(OR(L566="",M566=""),"",IF(L566&gt;M566,"Slow",IF(AND(J566="Wrong",L566&lt;0.5*M566),"Rushed?","OK")))</f>
        <v/>
      </c>
      <c r="O566" s="30"/>
      <c r="P566" s="30"/>
      <c r="Q566" s="34" t="str">
        <f aca="false">IF(OR(B566="",J566=""),"",IF(OR(J566="Wrong",K566="50-50",K566="Guess"),B566+Lists!$Y$5,""))</f>
        <v/>
      </c>
      <c r="R566" s="29"/>
      <c r="S566" s="34" t="str">
        <f aca="false">IF(Q566="","",B566+Lists!$Y$6)</f>
        <v/>
      </c>
      <c r="T566" s="29"/>
      <c r="U566" s="33" t="str">
        <f aca="true">IF(J566="","",IF(Q566="","—",IF(T566="Correct","Mastered",IF(OR(R566="Wrong",T566="Wrong"),"Keep reviewing",IF(AND(R566="",TODAY()&gt;=Q566),"Retry 1 DUE",IF(AND(R566="Correct",T566="",TODAY()&gt;=S566),"Retry 2 DUE",IF(R566="","Retry 1 scheduled","Retry 2 scheduled")))))))</f>
        <v/>
      </c>
    </row>
    <row r="567" customFormat="false" ht="15" hidden="false" customHeight="false" outlineLevel="0" collapsed="false">
      <c r="A567" s="27" t="str">
        <f aca="false">IF(COUNTA(B567:I567)=0,"",ROW()-4)</f>
        <v/>
      </c>
      <c r="B567" s="28"/>
      <c r="C567" s="29"/>
      <c r="D567" s="30"/>
      <c r="E567" s="29"/>
      <c r="F567" s="30"/>
      <c r="G567" s="31"/>
      <c r="H567" s="32"/>
      <c r="I567" s="32"/>
      <c r="J567" s="33" t="str">
        <f aca="false">IF(OR(H567="",I567=""),"",IF(UPPER(SUBSTITUTE(SUBSTITUTE(SUBSTITUTE(H567," ",""),",",""),";",""))=UPPER(SUBSTITUTE(SUBSTITUTE(SUBSTITUTE(I567," ",""),",",""),";","")),"Correct","Wrong"))</f>
        <v/>
      </c>
      <c r="K567" s="29"/>
      <c r="L567" s="29"/>
      <c r="M567" s="27" t="str">
        <f aca="false">IF(E567="","",IFERROR(INDEX(Lists!$B$5:$B$12,MATCH(E567,Lists!$A$5:$A$12,0)),""))</f>
        <v/>
      </c>
      <c r="N567" s="33" t="str">
        <f aca="false">IF(OR(L567="",M567=""),"",IF(L567&gt;M567,"Slow",IF(AND(J567="Wrong",L567&lt;0.5*M567),"Rushed?","OK")))</f>
        <v/>
      </c>
      <c r="O567" s="30"/>
      <c r="P567" s="30"/>
      <c r="Q567" s="34" t="str">
        <f aca="false">IF(OR(B567="",J567=""),"",IF(OR(J567="Wrong",K567="50-50",K567="Guess"),B567+Lists!$Y$5,""))</f>
        <v/>
      </c>
      <c r="R567" s="29"/>
      <c r="S567" s="34" t="str">
        <f aca="false">IF(Q567="","",B567+Lists!$Y$6)</f>
        <v/>
      </c>
      <c r="T567" s="29"/>
      <c r="U567" s="33" t="str">
        <f aca="true">IF(J567="","",IF(Q567="","—",IF(T567="Correct","Mastered",IF(OR(R567="Wrong",T567="Wrong"),"Keep reviewing",IF(AND(R567="",TODAY()&gt;=Q567),"Retry 1 DUE",IF(AND(R567="Correct",T567="",TODAY()&gt;=S567),"Retry 2 DUE",IF(R567="","Retry 1 scheduled","Retry 2 scheduled")))))))</f>
        <v/>
      </c>
    </row>
    <row r="568" customFormat="false" ht="15" hidden="false" customHeight="false" outlineLevel="0" collapsed="false">
      <c r="A568" s="27" t="str">
        <f aca="false">IF(COUNTA(B568:I568)=0,"",ROW()-4)</f>
        <v/>
      </c>
      <c r="B568" s="28"/>
      <c r="C568" s="29"/>
      <c r="D568" s="30"/>
      <c r="E568" s="29"/>
      <c r="F568" s="30"/>
      <c r="G568" s="31"/>
      <c r="H568" s="32"/>
      <c r="I568" s="32"/>
      <c r="J568" s="33" t="str">
        <f aca="false">IF(OR(H568="",I568=""),"",IF(UPPER(SUBSTITUTE(SUBSTITUTE(SUBSTITUTE(H568," ",""),",",""),";",""))=UPPER(SUBSTITUTE(SUBSTITUTE(SUBSTITUTE(I568," ",""),",",""),";","")),"Correct","Wrong"))</f>
        <v/>
      </c>
      <c r="K568" s="29"/>
      <c r="L568" s="29"/>
      <c r="M568" s="27" t="str">
        <f aca="false">IF(E568="","",IFERROR(INDEX(Lists!$B$5:$B$12,MATCH(E568,Lists!$A$5:$A$12,0)),""))</f>
        <v/>
      </c>
      <c r="N568" s="33" t="str">
        <f aca="false">IF(OR(L568="",M568=""),"",IF(L568&gt;M568,"Slow",IF(AND(J568="Wrong",L568&lt;0.5*M568),"Rushed?","OK")))</f>
        <v/>
      </c>
      <c r="O568" s="30"/>
      <c r="P568" s="30"/>
      <c r="Q568" s="34" t="str">
        <f aca="false">IF(OR(B568="",J568=""),"",IF(OR(J568="Wrong",K568="50-50",K568="Guess"),B568+Lists!$Y$5,""))</f>
        <v/>
      </c>
      <c r="R568" s="29"/>
      <c r="S568" s="34" t="str">
        <f aca="false">IF(Q568="","",B568+Lists!$Y$6)</f>
        <v/>
      </c>
      <c r="T568" s="29"/>
      <c r="U568" s="33" t="str">
        <f aca="true">IF(J568="","",IF(Q568="","—",IF(T568="Correct","Mastered",IF(OR(R568="Wrong",T568="Wrong"),"Keep reviewing",IF(AND(R568="",TODAY()&gt;=Q568),"Retry 1 DUE",IF(AND(R568="Correct",T568="",TODAY()&gt;=S568),"Retry 2 DUE",IF(R568="","Retry 1 scheduled","Retry 2 scheduled")))))))</f>
        <v/>
      </c>
    </row>
    <row r="569" customFormat="false" ht="15" hidden="false" customHeight="false" outlineLevel="0" collapsed="false">
      <c r="A569" s="27" t="str">
        <f aca="false">IF(COUNTA(B569:I569)=0,"",ROW()-4)</f>
        <v/>
      </c>
      <c r="B569" s="28"/>
      <c r="C569" s="29"/>
      <c r="D569" s="30"/>
      <c r="E569" s="29"/>
      <c r="F569" s="30"/>
      <c r="G569" s="31"/>
      <c r="H569" s="32"/>
      <c r="I569" s="32"/>
      <c r="J569" s="33" t="str">
        <f aca="false">IF(OR(H569="",I569=""),"",IF(UPPER(SUBSTITUTE(SUBSTITUTE(SUBSTITUTE(H569," ",""),",",""),";",""))=UPPER(SUBSTITUTE(SUBSTITUTE(SUBSTITUTE(I569," ",""),",",""),";","")),"Correct","Wrong"))</f>
        <v/>
      </c>
      <c r="K569" s="29"/>
      <c r="L569" s="29"/>
      <c r="M569" s="27" t="str">
        <f aca="false">IF(E569="","",IFERROR(INDEX(Lists!$B$5:$B$12,MATCH(E569,Lists!$A$5:$A$12,0)),""))</f>
        <v/>
      </c>
      <c r="N569" s="33" t="str">
        <f aca="false">IF(OR(L569="",M569=""),"",IF(L569&gt;M569,"Slow",IF(AND(J569="Wrong",L569&lt;0.5*M569),"Rushed?","OK")))</f>
        <v/>
      </c>
      <c r="O569" s="30"/>
      <c r="P569" s="30"/>
      <c r="Q569" s="34" t="str">
        <f aca="false">IF(OR(B569="",J569=""),"",IF(OR(J569="Wrong",K569="50-50",K569="Guess"),B569+Lists!$Y$5,""))</f>
        <v/>
      </c>
      <c r="R569" s="29"/>
      <c r="S569" s="34" t="str">
        <f aca="false">IF(Q569="","",B569+Lists!$Y$6)</f>
        <v/>
      </c>
      <c r="T569" s="29"/>
      <c r="U569" s="33" t="str">
        <f aca="true">IF(J569="","",IF(Q569="","—",IF(T569="Correct","Mastered",IF(OR(R569="Wrong",T569="Wrong"),"Keep reviewing",IF(AND(R569="",TODAY()&gt;=Q569),"Retry 1 DUE",IF(AND(R569="Correct",T569="",TODAY()&gt;=S569),"Retry 2 DUE",IF(R569="","Retry 1 scheduled","Retry 2 scheduled")))))))</f>
        <v/>
      </c>
    </row>
    <row r="570" customFormat="false" ht="15" hidden="false" customHeight="false" outlineLevel="0" collapsed="false">
      <c r="A570" s="27" t="str">
        <f aca="false">IF(COUNTA(B570:I570)=0,"",ROW()-4)</f>
        <v/>
      </c>
      <c r="B570" s="28"/>
      <c r="C570" s="29"/>
      <c r="D570" s="30"/>
      <c r="E570" s="29"/>
      <c r="F570" s="30"/>
      <c r="G570" s="31"/>
      <c r="H570" s="32"/>
      <c r="I570" s="32"/>
      <c r="J570" s="33" t="str">
        <f aca="false">IF(OR(H570="",I570=""),"",IF(UPPER(SUBSTITUTE(SUBSTITUTE(SUBSTITUTE(H570," ",""),",",""),";",""))=UPPER(SUBSTITUTE(SUBSTITUTE(SUBSTITUTE(I570," ",""),",",""),";","")),"Correct","Wrong"))</f>
        <v/>
      </c>
      <c r="K570" s="29"/>
      <c r="L570" s="29"/>
      <c r="M570" s="27" t="str">
        <f aca="false">IF(E570="","",IFERROR(INDEX(Lists!$B$5:$B$12,MATCH(E570,Lists!$A$5:$A$12,0)),""))</f>
        <v/>
      </c>
      <c r="N570" s="33" t="str">
        <f aca="false">IF(OR(L570="",M570=""),"",IF(L570&gt;M570,"Slow",IF(AND(J570="Wrong",L570&lt;0.5*M570),"Rushed?","OK")))</f>
        <v/>
      </c>
      <c r="O570" s="30"/>
      <c r="P570" s="30"/>
      <c r="Q570" s="34" t="str">
        <f aca="false">IF(OR(B570="",J570=""),"",IF(OR(J570="Wrong",K570="50-50",K570="Guess"),B570+Lists!$Y$5,""))</f>
        <v/>
      </c>
      <c r="R570" s="29"/>
      <c r="S570" s="34" t="str">
        <f aca="false">IF(Q570="","",B570+Lists!$Y$6)</f>
        <v/>
      </c>
      <c r="T570" s="29"/>
      <c r="U570" s="33" t="str">
        <f aca="true">IF(J570="","",IF(Q570="","—",IF(T570="Correct","Mastered",IF(OR(R570="Wrong",T570="Wrong"),"Keep reviewing",IF(AND(R570="",TODAY()&gt;=Q570),"Retry 1 DUE",IF(AND(R570="Correct",T570="",TODAY()&gt;=S570),"Retry 2 DUE",IF(R570="","Retry 1 scheduled","Retry 2 scheduled")))))))</f>
        <v/>
      </c>
    </row>
    <row r="571" customFormat="false" ht="15" hidden="false" customHeight="false" outlineLevel="0" collapsed="false">
      <c r="A571" s="27" t="str">
        <f aca="false">IF(COUNTA(B571:I571)=0,"",ROW()-4)</f>
        <v/>
      </c>
      <c r="B571" s="28"/>
      <c r="C571" s="29"/>
      <c r="D571" s="30"/>
      <c r="E571" s="29"/>
      <c r="F571" s="30"/>
      <c r="G571" s="31"/>
      <c r="H571" s="32"/>
      <c r="I571" s="32"/>
      <c r="J571" s="33" t="str">
        <f aca="false">IF(OR(H571="",I571=""),"",IF(UPPER(SUBSTITUTE(SUBSTITUTE(SUBSTITUTE(H571," ",""),",",""),";",""))=UPPER(SUBSTITUTE(SUBSTITUTE(SUBSTITUTE(I571," ",""),",",""),";","")),"Correct","Wrong"))</f>
        <v/>
      </c>
      <c r="K571" s="29"/>
      <c r="L571" s="29"/>
      <c r="M571" s="27" t="str">
        <f aca="false">IF(E571="","",IFERROR(INDEX(Lists!$B$5:$B$12,MATCH(E571,Lists!$A$5:$A$12,0)),""))</f>
        <v/>
      </c>
      <c r="N571" s="33" t="str">
        <f aca="false">IF(OR(L571="",M571=""),"",IF(L571&gt;M571,"Slow",IF(AND(J571="Wrong",L571&lt;0.5*M571),"Rushed?","OK")))</f>
        <v/>
      </c>
      <c r="O571" s="30"/>
      <c r="P571" s="30"/>
      <c r="Q571" s="34" t="str">
        <f aca="false">IF(OR(B571="",J571=""),"",IF(OR(J571="Wrong",K571="50-50",K571="Guess"),B571+Lists!$Y$5,""))</f>
        <v/>
      </c>
      <c r="R571" s="29"/>
      <c r="S571" s="34" t="str">
        <f aca="false">IF(Q571="","",B571+Lists!$Y$6)</f>
        <v/>
      </c>
      <c r="T571" s="29"/>
      <c r="U571" s="33" t="str">
        <f aca="true">IF(J571="","",IF(Q571="","—",IF(T571="Correct","Mastered",IF(OR(R571="Wrong",T571="Wrong"),"Keep reviewing",IF(AND(R571="",TODAY()&gt;=Q571),"Retry 1 DUE",IF(AND(R571="Correct",T571="",TODAY()&gt;=S571),"Retry 2 DUE",IF(R571="","Retry 1 scheduled","Retry 2 scheduled")))))))</f>
        <v/>
      </c>
    </row>
    <row r="572" customFormat="false" ht="15" hidden="false" customHeight="false" outlineLevel="0" collapsed="false">
      <c r="A572" s="27" t="str">
        <f aca="false">IF(COUNTA(B572:I572)=0,"",ROW()-4)</f>
        <v/>
      </c>
      <c r="B572" s="28"/>
      <c r="C572" s="29"/>
      <c r="D572" s="30"/>
      <c r="E572" s="29"/>
      <c r="F572" s="30"/>
      <c r="G572" s="31"/>
      <c r="H572" s="32"/>
      <c r="I572" s="32"/>
      <c r="J572" s="33" t="str">
        <f aca="false">IF(OR(H572="",I572=""),"",IF(UPPER(SUBSTITUTE(SUBSTITUTE(SUBSTITUTE(H572," ",""),",",""),";",""))=UPPER(SUBSTITUTE(SUBSTITUTE(SUBSTITUTE(I572," ",""),",",""),";","")),"Correct","Wrong"))</f>
        <v/>
      </c>
      <c r="K572" s="29"/>
      <c r="L572" s="29"/>
      <c r="M572" s="27" t="str">
        <f aca="false">IF(E572="","",IFERROR(INDEX(Lists!$B$5:$B$12,MATCH(E572,Lists!$A$5:$A$12,0)),""))</f>
        <v/>
      </c>
      <c r="N572" s="33" t="str">
        <f aca="false">IF(OR(L572="",M572=""),"",IF(L572&gt;M572,"Slow",IF(AND(J572="Wrong",L572&lt;0.5*M572),"Rushed?","OK")))</f>
        <v/>
      </c>
      <c r="O572" s="30"/>
      <c r="P572" s="30"/>
      <c r="Q572" s="34" t="str">
        <f aca="false">IF(OR(B572="",J572=""),"",IF(OR(J572="Wrong",K572="50-50",K572="Guess"),B572+Lists!$Y$5,""))</f>
        <v/>
      </c>
      <c r="R572" s="29"/>
      <c r="S572" s="34" t="str">
        <f aca="false">IF(Q572="","",B572+Lists!$Y$6)</f>
        <v/>
      </c>
      <c r="T572" s="29"/>
      <c r="U572" s="33" t="str">
        <f aca="true">IF(J572="","",IF(Q572="","—",IF(T572="Correct","Mastered",IF(OR(R572="Wrong",T572="Wrong"),"Keep reviewing",IF(AND(R572="",TODAY()&gt;=Q572),"Retry 1 DUE",IF(AND(R572="Correct",T572="",TODAY()&gt;=S572),"Retry 2 DUE",IF(R572="","Retry 1 scheduled","Retry 2 scheduled")))))))</f>
        <v/>
      </c>
    </row>
    <row r="573" customFormat="false" ht="15" hidden="false" customHeight="false" outlineLevel="0" collapsed="false">
      <c r="A573" s="27" t="str">
        <f aca="false">IF(COUNTA(B573:I573)=0,"",ROW()-4)</f>
        <v/>
      </c>
      <c r="B573" s="28"/>
      <c r="C573" s="29"/>
      <c r="D573" s="30"/>
      <c r="E573" s="29"/>
      <c r="F573" s="30"/>
      <c r="G573" s="31"/>
      <c r="H573" s="32"/>
      <c r="I573" s="32"/>
      <c r="J573" s="33" t="str">
        <f aca="false">IF(OR(H573="",I573=""),"",IF(UPPER(SUBSTITUTE(SUBSTITUTE(SUBSTITUTE(H573," ",""),",",""),";",""))=UPPER(SUBSTITUTE(SUBSTITUTE(SUBSTITUTE(I573," ",""),",",""),";","")),"Correct","Wrong"))</f>
        <v/>
      </c>
      <c r="K573" s="29"/>
      <c r="L573" s="29"/>
      <c r="M573" s="27" t="str">
        <f aca="false">IF(E573="","",IFERROR(INDEX(Lists!$B$5:$B$12,MATCH(E573,Lists!$A$5:$A$12,0)),""))</f>
        <v/>
      </c>
      <c r="N573" s="33" t="str">
        <f aca="false">IF(OR(L573="",M573=""),"",IF(L573&gt;M573,"Slow",IF(AND(J573="Wrong",L573&lt;0.5*M573),"Rushed?","OK")))</f>
        <v/>
      </c>
      <c r="O573" s="30"/>
      <c r="P573" s="30"/>
      <c r="Q573" s="34" t="str">
        <f aca="false">IF(OR(B573="",J573=""),"",IF(OR(J573="Wrong",K573="50-50",K573="Guess"),B573+Lists!$Y$5,""))</f>
        <v/>
      </c>
      <c r="R573" s="29"/>
      <c r="S573" s="34" t="str">
        <f aca="false">IF(Q573="","",B573+Lists!$Y$6)</f>
        <v/>
      </c>
      <c r="T573" s="29"/>
      <c r="U573" s="33" t="str">
        <f aca="true">IF(J573="","",IF(Q573="","—",IF(T573="Correct","Mastered",IF(OR(R573="Wrong",T573="Wrong"),"Keep reviewing",IF(AND(R573="",TODAY()&gt;=Q573),"Retry 1 DUE",IF(AND(R573="Correct",T573="",TODAY()&gt;=S573),"Retry 2 DUE",IF(R573="","Retry 1 scheduled","Retry 2 scheduled")))))))</f>
        <v/>
      </c>
    </row>
    <row r="574" customFormat="false" ht="15" hidden="false" customHeight="false" outlineLevel="0" collapsed="false">
      <c r="A574" s="27" t="str">
        <f aca="false">IF(COUNTA(B574:I574)=0,"",ROW()-4)</f>
        <v/>
      </c>
      <c r="B574" s="28"/>
      <c r="C574" s="29"/>
      <c r="D574" s="30"/>
      <c r="E574" s="29"/>
      <c r="F574" s="30"/>
      <c r="G574" s="31"/>
      <c r="H574" s="32"/>
      <c r="I574" s="32"/>
      <c r="J574" s="33" t="str">
        <f aca="false">IF(OR(H574="",I574=""),"",IF(UPPER(SUBSTITUTE(SUBSTITUTE(SUBSTITUTE(H574," ",""),",",""),";",""))=UPPER(SUBSTITUTE(SUBSTITUTE(SUBSTITUTE(I574," ",""),",",""),";","")),"Correct","Wrong"))</f>
        <v/>
      </c>
      <c r="K574" s="29"/>
      <c r="L574" s="29"/>
      <c r="M574" s="27" t="str">
        <f aca="false">IF(E574="","",IFERROR(INDEX(Lists!$B$5:$B$12,MATCH(E574,Lists!$A$5:$A$12,0)),""))</f>
        <v/>
      </c>
      <c r="N574" s="33" t="str">
        <f aca="false">IF(OR(L574="",M574=""),"",IF(L574&gt;M574,"Slow",IF(AND(J574="Wrong",L574&lt;0.5*M574),"Rushed?","OK")))</f>
        <v/>
      </c>
      <c r="O574" s="30"/>
      <c r="P574" s="30"/>
      <c r="Q574" s="34" t="str">
        <f aca="false">IF(OR(B574="",J574=""),"",IF(OR(J574="Wrong",K574="50-50",K574="Guess"),B574+Lists!$Y$5,""))</f>
        <v/>
      </c>
      <c r="R574" s="29"/>
      <c r="S574" s="34" t="str">
        <f aca="false">IF(Q574="","",B574+Lists!$Y$6)</f>
        <v/>
      </c>
      <c r="T574" s="29"/>
      <c r="U574" s="33" t="str">
        <f aca="true">IF(J574="","",IF(Q574="","—",IF(T574="Correct","Mastered",IF(OR(R574="Wrong",T574="Wrong"),"Keep reviewing",IF(AND(R574="",TODAY()&gt;=Q574),"Retry 1 DUE",IF(AND(R574="Correct",T574="",TODAY()&gt;=S574),"Retry 2 DUE",IF(R574="","Retry 1 scheduled","Retry 2 scheduled")))))))</f>
        <v/>
      </c>
    </row>
    <row r="575" customFormat="false" ht="15" hidden="false" customHeight="false" outlineLevel="0" collapsed="false">
      <c r="A575" s="27" t="str">
        <f aca="false">IF(COUNTA(B575:I575)=0,"",ROW()-4)</f>
        <v/>
      </c>
      <c r="B575" s="28"/>
      <c r="C575" s="29"/>
      <c r="D575" s="30"/>
      <c r="E575" s="29"/>
      <c r="F575" s="30"/>
      <c r="G575" s="31"/>
      <c r="H575" s="32"/>
      <c r="I575" s="32"/>
      <c r="J575" s="33" t="str">
        <f aca="false">IF(OR(H575="",I575=""),"",IF(UPPER(SUBSTITUTE(SUBSTITUTE(SUBSTITUTE(H575," ",""),",",""),";",""))=UPPER(SUBSTITUTE(SUBSTITUTE(SUBSTITUTE(I575," ",""),",",""),";","")),"Correct","Wrong"))</f>
        <v/>
      </c>
      <c r="K575" s="29"/>
      <c r="L575" s="29"/>
      <c r="M575" s="27" t="str">
        <f aca="false">IF(E575="","",IFERROR(INDEX(Lists!$B$5:$B$12,MATCH(E575,Lists!$A$5:$A$12,0)),""))</f>
        <v/>
      </c>
      <c r="N575" s="33" t="str">
        <f aca="false">IF(OR(L575="",M575=""),"",IF(L575&gt;M575,"Slow",IF(AND(J575="Wrong",L575&lt;0.5*M575),"Rushed?","OK")))</f>
        <v/>
      </c>
      <c r="O575" s="30"/>
      <c r="P575" s="30"/>
      <c r="Q575" s="34" t="str">
        <f aca="false">IF(OR(B575="",J575=""),"",IF(OR(J575="Wrong",K575="50-50",K575="Guess"),B575+Lists!$Y$5,""))</f>
        <v/>
      </c>
      <c r="R575" s="29"/>
      <c r="S575" s="34" t="str">
        <f aca="false">IF(Q575="","",B575+Lists!$Y$6)</f>
        <v/>
      </c>
      <c r="T575" s="29"/>
      <c r="U575" s="33" t="str">
        <f aca="true">IF(J575="","",IF(Q575="","—",IF(T575="Correct","Mastered",IF(OR(R575="Wrong",T575="Wrong"),"Keep reviewing",IF(AND(R575="",TODAY()&gt;=Q575),"Retry 1 DUE",IF(AND(R575="Correct",T575="",TODAY()&gt;=S575),"Retry 2 DUE",IF(R575="","Retry 1 scheduled","Retry 2 scheduled")))))))</f>
        <v/>
      </c>
    </row>
    <row r="576" customFormat="false" ht="15" hidden="false" customHeight="false" outlineLevel="0" collapsed="false">
      <c r="A576" s="27" t="str">
        <f aca="false">IF(COUNTA(B576:I576)=0,"",ROW()-4)</f>
        <v/>
      </c>
      <c r="B576" s="28"/>
      <c r="C576" s="29"/>
      <c r="D576" s="30"/>
      <c r="E576" s="29"/>
      <c r="F576" s="30"/>
      <c r="G576" s="31"/>
      <c r="H576" s="32"/>
      <c r="I576" s="32"/>
      <c r="J576" s="33" t="str">
        <f aca="false">IF(OR(H576="",I576=""),"",IF(UPPER(SUBSTITUTE(SUBSTITUTE(SUBSTITUTE(H576," ",""),",",""),";",""))=UPPER(SUBSTITUTE(SUBSTITUTE(SUBSTITUTE(I576," ",""),",",""),";","")),"Correct","Wrong"))</f>
        <v/>
      </c>
      <c r="K576" s="29"/>
      <c r="L576" s="29"/>
      <c r="M576" s="27" t="str">
        <f aca="false">IF(E576="","",IFERROR(INDEX(Lists!$B$5:$B$12,MATCH(E576,Lists!$A$5:$A$12,0)),""))</f>
        <v/>
      </c>
      <c r="N576" s="33" t="str">
        <f aca="false">IF(OR(L576="",M576=""),"",IF(L576&gt;M576,"Slow",IF(AND(J576="Wrong",L576&lt;0.5*M576),"Rushed?","OK")))</f>
        <v/>
      </c>
      <c r="O576" s="30"/>
      <c r="P576" s="30"/>
      <c r="Q576" s="34" t="str">
        <f aca="false">IF(OR(B576="",J576=""),"",IF(OR(J576="Wrong",K576="50-50",K576="Guess"),B576+Lists!$Y$5,""))</f>
        <v/>
      </c>
      <c r="R576" s="29"/>
      <c r="S576" s="34" t="str">
        <f aca="false">IF(Q576="","",B576+Lists!$Y$6)</f>
        <v/>
      </c>
      <c r="T576" s="29"/>
      <c r="U576" s="33" t="str">
        <f aca="true">IF(J576="","",IF(Q576="","—",IF(T576="Correct","Mastered",IF(OR(R576="Wrong",T576="Wrong"),"Keep reviewing",IF(AND(R576="",TODAY()&gt;=Q576),"Retry 1 DUE",IF(AND(R576="Correct",T576="",TODAY()&gt;=S576),"Retry 2 DUE",IF(R576="","Retry 1 scheduled","Retry 2 scheduled")))))))</f>
        <v/>
      </c>
    </row>
    <row r="577" customFormat="false" ht="15" hidden="false" customHeight="false" outlineLevel="0" collapsed="false">
      <c r="A577" s="27" t="str">
        <f aca="false">IF(COUNTA(B577:I577)=0,"",ROW()-4)</f>
        <v/>
      </c>
      <c r="B577" s="28"/>
      <c r="C577" s="29"/>
      <c r="D577" s="30"/>
      <c r="E577" s="29"/>
      <c r="F577" s="30"/>
      <c r="G577" s="31"/>
      <c r="H577" s="32"/>
      <c r="I577" s="32"/>
      <c r="J577" s="33" t="str">
        <f aca="false">IF(OR(H577="",I577=""),"",IF(UPPER(SUBSTITUTE(SUBSTITUTE(SUBSTITUTE(H577," ",""),",",""),";",""))=UPPER(SUBSTITUTE(SUBSTITUTE(SUBSTITUTE(I577," ",""),",",""),";","")),"Correct","Wrong"))</f>
        <v/>
      </c>
      <c r="K577" s="29"/>
      <c r="L577" s="29"/>
      <c r="M577" s="27" t="str">
        <f aca="false">IF(E577="","",IFERROR(INDEX(Lists!$B$5:$B$12,MATCH(E577,Lists!$A$5:$A$12,0)),""))</f>
        <v/>
      </c>
      <c r="N577" s="33" t="str">
        <f aca="false">IF(OR(L577="",M577=""),"",IF(L577&gt;M577,"Slow",IF(AND(J577="Wrong",L577&lt;0.5*M577),"Rushed?","OK")))</f>
        <v/>
      </c>
      <c r="O577" s="30"/>
      <c r="P577" s="30"/>
      <c r="Q577" s="34" t="str">
        <f aca="false">IF(OR(B577="",J577=""),"",IF(OR(J577="Wrong",K577="50-50",K577="Guess"),B577+Lists!$Y$5,""))</f>
        <v/>
      </c>
      <c r="R577" s="29"/>
      <c r="S577" s="34" t="str">
        <f aca="false">IF(Q577="","",B577+Lists!$Y$6)</f>
        <v/>
      </c>
      <c r="T577" s="29"/>
      <c r="U577" s="33" t="str">
        <f aca="true">IF(J577="","",IF(Q577="","—",IF(T577="Correct","Mastered",IF(OR(R577="Wrong",T577="Wrong"),"Keep reviewing",IF(AND(R577="",TODAY()&gt;=Q577),"Retry 1 DUE",IF(AND(R577="Correct",T577="",TODAY()&gt;=S577),"Retry 2 DUE",IF(R577="","Retry 1 scheduled","Retry 2 scheduled")))))))</f>
        <v/>
      </c>
    </row>
    <row r="578" customFormat="false" ht="15" hidden="false" customHeight="false" outlineLevel="0" collapsed="false">
      <c r="A578" s="27" t="str">
        <f aca="false">IF(COUNTA(B578:I578)=0,"",ROW()-4)</f>
        <v/>
      </c>
      <c r="B578" s="28"/>
      <c r="C578" s="29"/>
      <c r="D578" s="30"/>
      <c r="E578" s="29"/>
      <c r="F578" s="30"/>
      <c r="G578" s="31"/>
      <c r="H578" s="32"/>
      <c r="I578" s="32"/>
      <c r="J578" s="33" t="str">
        <f aca="false">IF(OR(H578="",I578=""),"",IF(UPPER(SUBSTITUTE(SUBSTITUTE(SUBSTITUTE(H578," ",""),",",""),";",""))=UPPER(SUBSTITUTE(SUBSTITUTE(SUBSTITUTE(I578," ",""),",",""),";","")),"Correct","Wrong"))</f>
        <v/>
      </c>
      <c r="K578" s="29"/>
      <c r="L578" s="29"/>
      <c r="M578" s="27" t="str">
        <f aca="false">IF(E578="","",IFERROR(INDEX(Lists!$B$5:$B$12,MATCH(E578,Lists!$A$5:$A$12,0)),""))</f>
        <v/>
      </c>
      <c r="N578" s="33" t="str">
        <f aca="false">IF(OR(L578="",M578=""),"",IF(L578&gt;M578,"Slow",IF(AND(J578="Wrong",L578&lt;0.5*M578),"Rushed?","OK")))</f>
        <v/>
      </c>
      <c r="O578" s="30"/>
      <c r="P578" s="30"/>
      <c r="Q578" s="34" t="str">
        <f aca="false">IF(OR(B578="",J578=""),"",IF(OR(J578="Wrong",K578="50-50",K578="Guess"),B578+Lists!$Y$5,""))</f>
        <v/>
      </c>
      <c r="R578" s="29"/>
      <c r="S578" s="34" t="str">
        <f aca="false">IF(Q578="","",B578+Lists!$Y$6)</f>
        <v/>
      </c>
      <c r="T578" s="29"/>
      <c r="U578" s="33" t="str">
        <f aca="true">IF(J578="","",IF(Q578="","—",IF(T578="Correct","Mastered",IF(OR(R578="Wrong",T578="Wrong"),"Keep reviewing",IF(AND(R578="",TODAY()&gt;=Q578),"Retry 1 DUE",IF(AND(R578="Correct",T578="",TODAY()&gt;=S578),"Retry 2 DUE",IF(R578="","Retry 1 scheduled","Retry 2 scheduled")))))))</f>
        <v/>
      </c>
    </row>
    <row r="579" customFormat="false" ht="15" hidden="false" customHeight="false" outlineLevel="0" collapsed="false">
      <c r="A579" s="27" t="str">
        <f aca="false">IF(COUNTA(B579:I579)=0,"",ROW()-4)</f>
        <v/>
      </c>
      <c r="B579" s="28"/>
      <c r="C579" s="29"/>
      <c r="D579" s="30"/>
      <c r="E579" s="29"/>
      <c r="F579" s="30"/>
      <c r="G579" s="31"/>
      <c r="H579" s="32"/>
      <c r="I579" s="32"/>
      <c r="J579" s="33" t="str">
        <f aca="false">IF(OR(H579="",I579=""),"",IF(UPPER(SUBSTITUTE(SUBSTITUTE(SUBSTITUTE(H579," ",""),",",""),";",""))=UPPER(SUBSTITUTE(SUBSTITUTE(SUBSTITUTE(I579," ",""),",",""),";","")),"Correct","Wrong"))</f>
        <v/>
      </c>
      <c r="K579" s="29"/>
      <c r="L579" s="29"/>
      <c r="M579" s="27" t="str">
        <f aca="false">IF(E579="","",IFERROR(INDEX(Lists!$B$5:$B$12,MATCH(E579,Lists!$A$5:$A$12,0)),""))</f>
        <v/>
      </c>
      <c r="N579" s="33" t="str">
        <f aca="false">IF(OR(L579="",M579=""),"",IF(L579&gt;M579,"Slow",IF(AND(J579="Wrong",L579&lt;0.5*M579),"Rushed?","OK")))</f>
        <v/>
      </c>
      <c r="O579" s="30"/>
      <c r="P579" s="30"/>
      <c r="Q579" s="34" t="str">
        <f aca="false">IF(OR(B579="",J579=""),"",IF(OR(J579="Wrong",K579="50-50",K579="Guess"),B579+Lists!$Y$5,""))</f>
        <v/>
      </c>
      <c r="R579" s="29"/>
      <c r="S579" s="34" t="str">
        <f aca="false">IF(Q579="","",B579+Lists!$Y$6)</f>
        <v/>
      </c>
      <c r="T579" s="29"/>
      <c r="U579" s="33" t="str">
        <f aca="true">IF(J579="","",IF(Q579="","—",IF(T579="Correct","Mastered",IF(OR(R579="Wrong",T579="Wrong"),"Keep reviewing",IF(AND(R579="",TODAY()&gt;=Q579),"Retry 1 DUE",IF(AND(R579="Correct",T579="",TODAY()&gt;=S579),"Retry 2 DUE",IF(R579="","Retry 1 scheduled","Retry 2 scheduled")))))))</f>
        <v/>
      </c>
    </row>
    <row r="580" customFormat="false" ht="15" hidden="false" customHeight="false" outlineLevel="0" collapsed="false">
      <c r="A580" s="27" t="str">
        <f aca="false">IF(COUNTA(B580:I580)=0,"",ROW()-4)</f>
        <v/>
      </c>
      <c r="B580" s="28"/>
      <c r="C580" s="29"/>
      <c r="D580" s="30"/>
      <c r="E580" s="29"/>
      <c r="F580" s="30"/>
      <c r="G580" s="31"/>
      <c r="H580" s="32"/>
      <c r="I580" s="32"/>
      <c r="J580" s="33" t="str">
        <f aca="false">IF(OR(H580="",I580=""),"",IF(UPPER(SUBSTITUTE(SUBSTITUTE(SUBSTITUTE(H580," ",""),",",""),";",""))=UPPER(SUBSTITUTE(SUBSTITUTE(SUBSTITUTE(I580," ",""),",",""),";","")),"Correct","Wrong"))</f>
        <v/>
      </c>
      <c r="K580" s="29"/>
      <c r="L580" s="29"/>
      <c r="M580" s="27" t="str">
        <f aca="false">IF(E580="","",IFERROR(INDEX(Lists!$B$5:$B$12,MATCH(E580,Lists!$A$5:$A$12,0)),""))</f>
        <v/>
      </c>
      <c r="N580" s="33" t="str">
        <f aca="false">IF(OR(L580="",M580=""),"",IF(L580&gt;M580,"Slow",IF(AND(J580="Wrong",L580&lt;0.5*M580),"Rushed?","OK")))</f>
        <v/>
      </c>
      <c r="O580" s="30"/>
      <c r="P580" s="30"/>
      <c r="Q580" s="34" t="str">
        <f aca="false">IF(OR(B580="",J580=""),"",IF(OR(J580="Wrong",K580="50-50",K580="Guess"),B580+Lists!$Y$5,""))</f>
        <v/>
      </c>
      <c r="R580" s="29"/>
      <c r="S580" s="34" t="str">
        <f aca="false">IF(Q580="","",B580+Lists!$Y$6)</f>
        <v/>
      </c>
      <c r="T580" s="29"/>
      <c r="U580" s="33" t="str">
        <f aca="true">IF(J580="","",IF(Q580="","—",IF(T580="Correct","Mastered",IF(OR(R580="Wrong",T580="Wrong"),"Keep reviewing",IF(AND(R580="",TODAY()&gt;=Q580),"Retry 1 DUE",IF(AND(R580="Correct",T580="",TODAY()&gt;=S580),"Retry 2 DUE",IF(R580="","Retry 1 scheduled","Retry 2 scheduled")))))))</f>
        <v/>
      </c>
    </row>
    <row r="581" customFormat="false" ht="15" hidden="false" customHeight="false" outlineLevel="0" collapsed="false">
      <c r="A581" s="27" t="str">
        <f aca="false">IF(COUNTA(B581:I581)=0,"",ROW()-4)</f>
        <v/>
      </c>
      <c r="B581" s="28"/>
      <c r="C581" s="29"/>
      <c r="D581" s="30"/>
      <c r="E581" s="29"/>
      <c r="F581" s="30"/>
      <c r="G581" s="31"/>
      <c r="H581" s="32"/>
      <c r="I581" s="32"/>
      <c r="J581" s="33" t="str">
        <f aca="false">IF(OR(H581="",I581=""),"",IF(UPPER(SUBSTITUTE(SUBSTITUTE(SUBSTITUTE(H581," ",""),",",""),";",""))=UPPER(SUBSTITUTE(SUBSTITUTE(SUBSTITUTE(I581," ",""),",",""),";","")),"Correct","Wrong"))</f>
        <v/>
      </c>
      <c r="K581" s="29"/>
      <c r="L581" s="29"/>
      <c r="M581" s="27" t="str">
        <f aca="false">IF(E581="","",IFERROR(INDEX(Lists!$B$5:$B$12,MATCH(E581,Lists!$A$5:$A$12,0)),""))</f>
        <v/>
      </c>
      <c r="N581" s="33" t="str">
        <f aca="false">IF(OR(L581="",M581=""),"",IF(L581&gt;M581,"Slow",IF(AND(J581="Wrong",L581&lt;0.5*M581),"Rushed?","OK")))</f>
        <v/>
      </c>
      <c r="O581" s="30"/>
      <c r="P581" s="30"/>
      <c r="Q581" s="34" t="str">
        <f aca="false">IF(OR(B581="",J581=""),"",IF(OR(J581="Wrong",K581="50-50",K581="Guess"),B581+Lists!$Y$5,""))</f>
        <v/>
      </c>
      <c r="R581" s="29"/>
      <c r="S581" s="34" t="str">
        <f aca="false">IF(Q581="","",B581+Lists!$Y$6)</f>
        <v/>
      </c>
      <c r="T581" s="29"/>
      <c r="U581" s="33" t="str">
        <f aca="true">IF(J581="","",IF(Q581="","—",IF(T581="Correct","Mastered",IF(OR(R581="Wrong",T581="Wrong"),"Keep reviewing",IF(AND(R581="",TODAY()&gt;=Q581),"Retry 1 DUE",IF(AND(R581="Correct",T581="",TODAY()&gt;=S581),"Retry 2 DUE",IF(R581="","Retry 1 scheduled","Retry 2 scheduled")))))))</f>
        <v/>
      </c>
    </row>
    <row r="582" customFormat="false" ht="15" hidden="false" customHeight="false" outlineLevel="0" collapsed="false">
      <c r="A582" s="27" t="str">
        <f aca="false">IF(COUNTA(B582:I582)=0,"",ROW()-4)</f>
        <v/>
      </c>
      <c r="B582" s="28"/>
      <c r="C582" s="29"/>
      <c r="D582" s="30"/>
      <c r="E582" s="29"/>
      <c r="F582" s="30"/>
      <c r="G582" s="31"/>
      <c r="H582" s="32"/>
      <c r="I582" s="32"/>
      <c r="J582" s="33" t="str">
        <f aca="false">IF(OR(H582="",I582=""),"",IF(UPPER(SUBSTITUTE(SUBSTITUTE(SUBSTITUTE(H582," ",""),",",""),";",""))=UPPER(SUBSTITUTE(SUBSTITUTE(SUBSTITUTE(I582," ",""),",",""),";","")),"Correct","Wrong"))</f>
        <v/>
      </c>
      <c r="K582" s="29"/>
      <c r="L582" s="29"/>
      <c r="M582" s="27" t="str">
        <f aca="false">IF(E582="","",IFERROR(INDEX(Lists!$B$5:$B$12,MATCH(E582,Lists!$A$5:$A$12,0)),""))</f>
        <v/>
      </c>
      <c r="N582" s="33" t="str">
        <f aca="false">IF(OR(L582="",M582=""),"",IF(L582&gt;M582,"Slow",IF(AND(J582="Wrong",L582&lt;0.5*M582),"Rushed?","OK")))</f>
        <v/>
      </c>
      <c r="O582" s="30"/>
      <c r="P582" s="30"/>
      <c r="Q582" s="34" t="str">
        <f aca="false">IF(OR(B582="",J582=""),"",IF(OR(J582="Wrong",K582="50-50",K582="Guess"),B582+Lists!$Y$5,""))</f>
        <v/>
      </c>
      <c r="R582" s="29"/>
      <c r="S582" s="34" t="str">
        <f aca="false">IF(Q582="","",B582+Lists!$Y$6)</f>
        <v/>
      </c>
      <c r="T582" s="29"/>
      <c r="U582" s="33" t="str">
        <f aca="true">IF(J582="","",IF(Q582="","—",IF(T582="Correct","Mastered",IF(OR(R582="Wrong",T582="Wrong"),"Keep reviewing",IF(AND(R582="",TODAY()&gt;=Q582),"Retry 1 DUE",IF(AND(R582="Correct",T582="",TODAY()&gt;=S582),"Retry 2 DUE",IF(R582="","Retry 1 scheduled","Retry 2 scheduled")))))))</f>
        <v/>
      </c>
    </row>
    <row r="583" customFormat="false" ht="15" hidden="false" customHeight="false" outlineLevel="0" collapsed="false">
      <c r="A583" s="27" t="str">
        <f aca="false">IF(COUNTA(B583:I583)=0,"",ROW()-4)</f>
        <v/>
      </c>
      <c r="B583" s="28"/>
      <c r="C583" s="29"/>
      <c r="D583" s="30"/>
      <c r="E583" s="29"/>
      <c r="F583" s="30"/>
      <c r="G583" s="31"/>
      <c r="H583" s="32"/>
      <c r="I583" s="32"/>
      <c r="J583" s="33" t="str">
        <f aca="false">IF(OR(H583="",I583=""),"",IF(UPPER(SUBSTITUTE(SUBSTITUTE(SUBSTITUTE(H583," ",""),",",""),";",""))=UPPER(SUBSTITUTE(SUBSTITUTE(SUBSTITUTE(I583," ",""),",",""),";","")),"Correct","Wrong"))</f>
        <v/>
      </c>
      <c r="K583" s="29"/>
      <c r="L583" s="29"/>
      <c r="M583" s="27" t="str">
        <f aca="false">IF(E583="","",IFERROR(INDEX(Lists!$B$5:$B$12,MATCH(E583,Lists!$A$5:$A$12,0)),""))</f>
        <v/>
      </c>
      <c r="N583" s="33" t="str">
        <f aca="false">IF(OR(L583="",M583=""),"",IF(L583&gt;M583,"Slow",IF(AND(J583="Wrong",L583&lt;0.5*M583),"Rushed?","OK")))</f>
        <v/>
      </c>
      <c r="O583" s="30"/>
      <c r="P583" s="30"/>
      <c r="Q583" s="34" t="str">
        <f aca="false">IF(OR(B583="",J583=""),"",IF(OR(J583="Wrong",K583="50-50",K583="Guess"),B583+Lists!$Y$5,""))</f>
        <v/>
      </c>
      <c r="R583" s="29"/>
      <c r="S583" s="34" t="str">
        <f aca="false">IF(Q583="","",B583+Lists!$Y$6)</f>
        <v/>
      </c>
      <c r="T583" s="29"/>
      <c r="U583" s="33" t="str">
        <f aca="true">IF(J583="","",IF(Q583="","—",IF(T583="Correct","Mastered",IF(OR(R583="Wrong",T583="Wrong"),"Keep reviewing",IF(AND(R583="",TODAY()&gt;=Q583),"Retry 1 DUE",IF(AND(R583="Correct",T583="",TODAY()&gt;=S583),"Retry 2 DUE",IF(R583="","Retry 1 scheduled","Retry 2 scheduled")))))))</f>
        <v/>
      </c>
    </row>
    <row r="584" customFormat="false" ht="15" hidden="false" customHeight="false" outlineLevel="0" collapsed="false">
      <c r="A584" s="27" t="str">
        <f aca="false">IF(COUNTA(B584:I584)=0,"",ROW()-4)</f>
        <v/>
      </c>
      <c r="B584" s="28"/>
      <c r="C584" s="29"/>
      <c r="D584" s="30"/>
      <c r="E584" s="29"/>
      <c r="F584" s="30"/>
      <c r="G584" s="31"/>
      <c r="H584" s="32"/>
      <c r="I584" s="32"/>
      <c r="J584" s="33" t="str">
        <f aca="false">IF(OR(H584="",I584=""),"",IF(UPPER(SUBSTITUTE(SUBSTITUTE(SUBSTITUTE(H584," ",""),",",""),";",""))=UPPER(SUBSTITUTE(SUBSTITUTE(SUBSTITUTE(I584," ",""),",",""),";","")),"Correct","Wrong"))</f>
        <v/>
      </c>
      <c r="K584" s="29"/>
      <c r="L584" s="29"/>
      <c r="M584" s="27" t="str">
        <f aca="false">IF(E584="","",IFERROR(INDEX(Lists!$B$5:$B$12,MATCH(E584,Lists!$A$5:$A$12,0)),""))</f>
        <v/>
      </c>
      <c r="N584" s="33" t="str">
        <f aca="false">IF(OR(L584="",M584=""),"",IF(L584&gt;M584,"Slow",IF(AND(J584="Wrong",L584&lt;0.5*M584),"Rushed?","OK")))</f>
        <v/>
      </c>
      <c r="O584" s="30"/>
      <c r="P584" s="30"/>
      <c r="Q584" s="34" t="str">
        <f aca="false">IF(OR(B584="",J584=""),"",IF(OR(J584="Wrong",K584="50-50",K584="Guess"),B584+Lists!$Y$5,""))</f>
        <v/>
      </c>
      <c r="R584" s="29"/>
      <c r="S584" s="34" t="str">
        <f aca="false">IF(Q584="","",B584+Lists!$Y$6)</f>
        <v/>
      </c>
      <c r="T584" s="29"/>
      <c r="U584" s="33" t="str">
        <f aca="true">IF(J584="","",IF(Q584="","—",IF(T584="Correct","Mastered",IF(OR(R584="Wrong",T584="Wrong"),"Keep reviewing",IF(AND(R584="",TODAY()&gt;=Q584),"Retry 1 DUE",IF(AND(R584="Correct",T584="",TODAY()&gt;=S584),"Retry 2 DUE",IF(R584="","Retry 1 scheduled","Retry 2 scheduled")))))))</f>
        <v/>
      </c>
    </row>
    <row r="585" customFormat="false" ht="15" hidden="false" customHeight="false" outlineLevel="0" collapsed="false">
      <c r="A585" s="27" t="str">
        <f aca="false">IF(COUNTA(B585:I585)=0,"",ROW()-4)</f>
        <v/>
      </c>
      <c r="B585" s="28"/>
      <c r="C585" s="29"/>
      <c r="D585" s="30"/>
      <c r="E585" s="29"/>
      <c r="F585" s="30"/>
      <c r="G585" s="31"/>
      <c r="H585" s="32"/>
      <c r="I585" s="32"/>
      <c r="J585" s="33" t="str">
        <f aca="false">IF(OR(H585="",I585=""),"",IF(UPPER(SUBSTITUTE(SUBSTITUTE(SUBSTITUTE(H585," ",""),",",""),";",""))=UPPER(SUBSTITUTE(SUBSTITUTE(SUBSTITUTE(I585," ",""),",",""),";","")),"Correct","Wrong"))</f>
        <v/>
      </c>
      <c r="K585" s="29"/>
      <c r="L585" s="29"/>
      <c r="M585" s="27" t="str">
        <f aca="false">IF(E585="","",IFERROR(INDEX(Lists!$B$5:$B$12,MATCH(E585,Lists!$A$5:$A$12,0)),""))</f>
        <v/>
      </c>
      <c r="N585" s="33" t="str">
        <f aca="false">IF(OR(L585="",M585=""),"",IF(L585&gt;M585,"Slow",IF(AND(J585="Wrong",L585&lt;0.5*M585),"Rushed?","OK")))</f>
        <v/>
      </c>
      <c r="O585" s="30"/>
      <c r="P585" s="30"/>
      <c r="Q585" s="34" t="str">
        <f aca="false">IF(OR(B585="",J585=""),"",IF(OR(J585="Wrong",K585="50-50",K585="Guess"),B585+Lists!$Y$5,""))</f>
        <v/>
      </c>
      <c r="R585" s="29"/>
      <c r="S585" s="34" t="str">
        <f aca="false">IF(Q585="","",B585+Lists!$Y$6)</f>
        <v/>
      </c>
      <c r="T585" s="29"/>
      <c r="U585" s="33" t="str">
        <f aca="true">IF(J585="","",IF(Q585="","—",IF(T585="Correct","Mastered",IF(OR(R585="Wrong",T585="Wrong"),"Keep reviewing",IF(AND(R585="",TODAY()&gt;=Q585),"Retry 1 DUE",IF(AND(R585="Correct",T585="",TODAY()&gt;=S585),"Retry 2 DUE",IF(R585="","Retry 1 scheduled","Retry 2 scheduled")))))))</f>
        <v/>
      </c>
    </row>
    <row r="586" customFormat="false" ht="15" hidden="false" customHeight="false" outlineLevel="0" collapsed="false">
      <c r="A586" s="27" t="str">
        <f aca="false">IF(COUNTA(B586:I586)=0,"",ROW()-4)</f>
        <v/>
      </c>
      <c r="B586" s="28"/>
      <c r="C586" s="29"/>
      <c r="D586" s="30"/>
      <c r="E586" s="29"/>
      <c r="F586" s="30"/>
      <c r="G586" s="31"/>
      <c r="H586" s="32"/>
      <c r="I586" s="32"/>
      <c r="J586" s="33" t="str">
        <f aca="false">IF(OR(H586="",I586=""),"",IF(UPPER(SUBSTITUTE(SUBSTITUTE(SUBSTITUTE(H586," ",""),",",""),";",""))=UPPER(SUBSTITUTE(SUBSTITUTE(SUBSTITUTE(I586," ",""),",",""),";","")),"Correct","Wrong"))</f>
        <v/>
      </c>
      <c r="K586" s="29"/>
      <c r="L586" s="29"/>
      <c r="M586" s="27" t="str">
        <f aca="false">IF(E586="","",IFERROR(INDEX(Lists!$B$5:$B$12,MATCH(E586,Lists!$A$5:$A$12,0)),""))</f>
        <v/>
      </c>
      <c r="N586" s="33" t="str">
        <f aca="false">IF(OR(L586="",M586=""),"",IF(L586&gt;M586,"Slow",IF(AND(J586="Wrong",L586&lt;0.5*M586),"Rushed?","OK")))</f>
        <v/>
      </c>
      <c r="O586" s="30"/>
      <c r="P586" s="30"/>
      <c r="Q586" s="34" t="str">
        <f aca="false">IF(OR(B586="",J586=""),"",IF(OR(J586="Wrong",K586="50-50",K586="Guess"),B586+Lists!$Y$5,""))</f>
        <v/>
      </c>
      <c r="R586" s="29"/>
      <c r="S586" s="34" t="str">
        <f aca="false">IF(Q586="","",B586+Lists!$Y$6)</f>
        <v/>
      </c>
      <c r="T586" s="29"/>
      <c r="U586" s="33" t="str">
        <f aca="true">IF(J586="","",IF(Q586="","—",IF(T586="Correct","Mastered",IF(OR(R586="Wrong",T586="Wrong"),"Keep reviewing",IF(AND(R586="",TODAY()&gt;=Q586),"Retry 1 DUE",IF(AND(R586="Correct",T586="",TODAY()&gt;=S586),"Retry 2 DUE",IF(R586="","Retry 1 scheduled","Retry 2 scheduled")))))))</f>
        <v/>
      </c>
    </row>
    <row r="587" customFormat="false" ht="15" hidden="false" customHeight="false" outlineLevel="0" collapsed="false">
      <c r="A587" s="27" t="str">
        <f aca="false">IF(COUNTA(B587:I587)=0,"",ROW()-4)</f>
        <v/>
      </c>
      <c r="B587" s="28"/>
      <c r="C587" s="29"/>
      <c r="D587" s="30"/>
      <c r="E587" s="29"/>
      <c r="F587" s="30"/>
      <c r="G587" s="31"/>
      <c r="H587" s="32"/>
      <c r="I587" s="32"/>
      <c r="J587" s="33" t="str">
        <f aca="false">IF(OR(H587="",I587=""),"",IF(UPPER(SUBSTITUTE(SUBSTITUTE(SUBSTITUTE(H587," ",""),",",""),";",""))=UPPER(SUBSTITUTE(SUBSTITUTE(SUBSTITUTE(I587," ",""),",",""),";","")),"Correct","Wrong"))</f>
        <v/>
      </c>
      <c r="K587" s="29"/>
      <c r="L587" s="29"/>
      <c r="M587" s="27" t="str">
        <f aca="false">IF(E587="","",IFERROR(INDEX(Lists!$B$5:$B$12,MATCH(E587,Lists!$A$5:$A$12,0)),""))</f>
        <v/>
      </c>
      <c r="N587" s="33" t="str">
        <f aca="false">IF(OR(L587="",M587=""),"",IF(L587&gt;M587,"Slow",IF(AND(J587="Wrong",L587&lt;0.5*M587),"Rushed?","OK")))</f>
        <v/>
      </c>
      <c r="O587" s="30"/>
      <c r="P587" s="30"/>
      <c r="Q587" s="34" t="str">
        <f aca="false">IF(OR(B587="",J587=""),"",IF(OR(J587="Wrong",K587="50-50",K587="Guess"),B587+Lists!$Y$5,""))</f>
        <v/>
      </c>
      <c r="R587" s="29"/>
      <c r="S587" s="34" t="str">
        <f aca="false">IF(Q587="","",B587+Lists!$Y$6)</f>
        <v/>
      </c>
      <c r="T587" s="29"/>
      <c r="U587" s="33" t="str">
        <f aca="true">IF(J587="","",IF(Q587="","—",IF(T587="Correct","Mastered",IF(OR(R587="Wrong",T587="Wrong"),"Keep reviewing",IF(AND(R587="",TODAY()&gt;=Q587),"Retry 1 DUE",IF(AND(R587="Correct",T587="",TODAY()&gt;=S587),"Retry 2 DUE",IF(R587="","Retry 1 scheduled","Retry 2 scheduled")))))))</f>
        <v/>
      </c>
    </row>
    <row r="588" customFormat="false" ht="15" hidden="false" customHeight="false" outlineLevel="0" collapsed="false">
      <c r="A588" s="27" t="str">
        <f aca="false">IF(COUNTA(B588:I588)=0,"",ROW()-4)</f>
        <v/>
      </c>
      <c r="B588" s="28"/>
      <c r="C588" s="29"/>
      <c r="D588" s="30"/>
      <c r="E588" s="29"/>
      <c r="F588" s="30"/>
      <c r="G588" s="31"/>
      <c r="H588" s="32"/>
      <c r="I588" s="32"/>
      <c r="J588" s="33" t="str">
        <f aca="false">IF(OR(H588="",I588=""),"",IF(UPPER(SUBSTITUTE(SUBSTITUTE(SUBSTITUTE(H588," ",""),",",""),";",""))=UPPER(SUBSTITUTE(SUBSTITUTE(SUBSTITUTE(I588," ",""),",",""),";","")),"Correct","Wrong"))</f>
        <v/>
      </c>
      <c r="K588" s="29"/>
      <c r="L588" s="29"/>
      <c r="M588" s="27" t="str">
        <f aca="false">IF(E588="","",IFERROR(INDEX(Lists!$B$5:$B$12,MATCH(E588,Lists!$A$5:$A$12,0)),""))</f>
        <v/>
      </c>
      <c r="N588" s="33" t="str">
        <f aca="false">IF(OR(L588="",M588=""),"",IF(L588&gt;M588,"Slow",IF(AND(J588="Wrong",L588&lt;0.5*M588),"Rushed?","OK")))</f>
        <v/>
      </c>
      <c r="O588" s="30"/>
      <c r="P588" s="30"/>
      <c r="Q588" s="34" t="str">
        <f aca="false">IF(OR(B588="",J588=""),"",IF(OR(J588="Wrong",K588="50-50",K588="Guess"),B588+Lists!$Y$5,""))</f>
        <v/>
      </c>
      <c r="R588" s="29"/>
      <c r="S588" s="34" t="str">
        <f aca="false">IF(Q588="","",B588+Lists!$Y$6)</f>
        <v/>
      </c>
      <c r="T588" s="29"/>
      <c r="U588" s="33" t="str">
        <f aca="true">IF(J588="","",IF(Q588="","—",IF(T588="Correct","Mastered",IF(OR(R588="Wrong",T588="Wrong"),"Keep reviewing",IF(AND(R588="",TODAY()&gt;=Q588),"Retry 1 DUE",IF(AND(R588="Correct",T588="",TODAY()&gt;=S588),"Retry 2 DUE",IF(R588="","Retry 1 scheduled","Retry 2 scheduled")))))))</f>
        <v/>
      </c>
    </row>
    <row r="589" customFormat="false" ht="15" hidden="false" customHeight="false" outlineLevel="0" collapsed="false">
      <c r="A589" s="27" t="str">
        <f aca="false">IF(COUNTA(B589:I589)=0,"",ROW()-4)</f>
        <v/>
      </c>
      <c r="B589" s="28"/>
      <c r="C589" s="29"/>
      <c r="D589" s="30"/>
      <c r="E589" s="29"/>
      <c r="F589" s="30"/>
      <c r="G589" s="31"/>
      <c r="H589" s="32"/>
      <c r="I589" s="32"/>
      <c r="J589" s="33" t="str">
        <f aca="false">IF(OR(H589="",I589=""),"",IF(UPPER(SUBSTITUTE(SUBSTITUTE(SUBSTITUTE(H589," ",""),",",""),";",""))=UPPER(SUBSTITUTE(SUBSTITUTE(SUBSTITUTE(I589," ",""),",",""),";","")),"Correct","Wrong"))</f>
        <v/>
      </c>
      <c r="K589" s="29"/>
      <c r="L589" s="29"/>
      <c r="M589" s="27" t="str">
        <f aca="false">IF(E589="","",IFERROR(INDEX(Lists!$B$5:$B$12,MATCH(E589,Lists!$A$5:$A$12,0)),""))</f>
        <v/>
      </c>
      <c r="N589" s="33" t="str">
        <f aca="false">IF(OR(L589="",M589=""),"",IF(L589&gt;M589,"Slow",IF(AND(J589="Wrong",L589&lt;0.5*M589),"Rushed?","OK")))</f>
        <v/>
      </c>
      <c r="O589" s="30"/>
      <c r="P589" s="30"/>
      <c r="Q589" s="34" t="str">
        <f aca="false">IF(OR(B589="",J589=""),"",IF(OR(J589="Wrong",K589="50-50",K589="Guess"),B589+Lists!$Y$5,""))</f>
        <v/>
      </c>
      <c r="R589" s="29"/>
      <c r="S589" s="34" t="str">
        <f aca="false">IF(Q589="","",B589+Lists!$Y$6)</f>
        <v/>
      </c>
      <c r="T589" s="29"/>
      <c r="U589" s="33" t="str">
        <f aca="true">IF(J589="","",IF(Q589="","—",IF(T589="Correct","Mastered",IF(OR(R589="Wrong",T589="Wrong"),"Keep reviewing",IF(AND(R589="",TODAY()&gt;=Q589),"Retry 1 DUE",IF(AND(R589="Correct",T589="",TODAY()&gt;=S589),"Retry 2 DUE",IF(R589="","Retry 1 scheduled","Retry 2 scheduled")))))))</f>
        <v/>
      </c>
    </row>
    <row r="590" customFormat="false" ht="15" hidden="false" customHeight="false" outlineLevel="0" collapsed="false">
      <c r="A590" s="27" t="str">
        <f aca="false">IF(COUNTA(B590:I590)=0,"",ROW()-4)</f>
        <v/>
      </c>
      <c r="B590" s="28"/>
      <c r="C590" s="29"/>
      <c r="D590" s="30"/>
      <c r="E590" s="29"/>
      <c r="F590" s="30"/>
      <c r="G590" s="31"/>
      <c r="H590" s="32"/>
      <c r="I590" s="32"/>
      <c r="J590" s="33" t="str">
        <f aca="false">IF(OR(H590="",I590=""),"",IF(UPPER(SUBSTITUTE(SUBSTITUTE(SUBSTITUTE(H590," ",""),",",""),";",""))=UPPER(SUBSTITUTE(SUBSTITUTE(SUBSTITUTE(I590," ",""),",",""),";","")),"Correct","Wrong"))</f>
        <v/>
      </c>
      <c r="K590" s="29"/>
      <c r="L590" s="29"/>
      <c r="M590" s="27" t="str">
        <f aca="false">IF(E590="","",IFERROR(INDEX(Lists!$B$5:$B$12,MATCH(E590,Lists!$A$5:$A$12,0)),""))</f>
        <v/>
      </c>
      <c r="N590" s="33" t="str">
        <f aca="false">IF(OR(L590="",M590=""),"",IF(L590&gt;M590,"Slow",IF(AND(J590="Wrong",L590&lt;0.5*M590),"Rushed?","OK")))</f>
        <v/>
      </c>
      <c r="O590" s="30"/>
      <c r="P590" s="30"/>
      <c r="Q590" s="34" t="str">
        <f aca="false">IF(OR(B590="",J590=""),"",IF(OR(J590="Wrong",K590="50-50",K590="Guess"),B590+Lists!$Y$5,""))</f>
        <v/>
      </c>
      <c r="R590" s="29"/>
      <c r="S590" s="34" t="str">
        <f aca="false">IF(Q590="","",B590+Lists!$Y$6)</f>
        <v/>
      </c>
      <c r="T590" s="29"/>
      <c r="U590" s="33" t="str">
        <f aca="true">IF(J590="","",IF(Q590="","—",IF(T590="Correct","Mastered",IF(OR(R590="Wrong",T590="Wrong"),"Keep reviewing",IF(AND(R590="",TODAY()&gt;=Q590),"Retry 1 DUE",IF(AND(R590="Correct",T590="",TODAY()&gt;=S590),"Retry 2 DUE",IF(R590="","Retry 1 scheduled","Retry 2 scheduled")))))))</f>
        <v/>
      </c>
    </row>
    <row r="591" customFormat="false" ht="15" hidden="false" customHeight="false" outlineLevel="0" collapsed="false">
      <c r="A591" s="27" t="str">
        <f aca="false">IF(COUNTA(B591:I591)=0,"",ROW()-4)</f>
        <v/>
      </c>
      <c r="B591" s="28"/>
      <c r="C591" s="29"/>
      <c r="D591" s="30"/>
      <c r="E591" s="29"/>
      <c r="F591" s="30"/>
      <c r="G591" s="31"/>
      <c r="H591" s="32"/>
      <c r="I591" s="32"/>
      <c r="J591" s="33" t="str">
        <f aca="false">IF(OR(H591="",I591=""),"",IF(UPPER(SUBSTITUTE(SUBSTITUTE(SUBSTITUTE(H591," ",""),",",""),";",""))=UPPER(SUBSTITUTE(SUBSTITUTE(SUBSTITUTE(I591," ",""),",",""),";","")),"Correct","Wrong"))</f>
        <v/>
      </c>
      <c r="K591" s="29"/>
      <c r="L591" s="29"/>
      <c r="M591" s="27" t="str">
        <f aca="false">IF(E591="","",IFERROR(INDEX(Lists!$B$5:$B$12,MATCH(E591,Lists!$A$5:$A$12,0)),""))</f>
        <v/>
      </c>
      <c r="N591" s="33" t="str">
        <f aca="false">IF(OR(L591="",M591=""),"",IF(L591&gt;M591,"Slow",IF(AND(J591="Wrong",L591&lt;0.5*M591),"Rushed?","OK")))</f>
        <v/>
      </c>
      <c r="O591" s="30"/>
      <c r="P591" s="30"/>
      <c r="Q591" s="34" t="str">
        <f aca="false">IF(OR(B591="",J591=""),"",IF(OR(J591="Wrong",K591="50-50",K591="Guess"),B591+Lists!$Y$5,""))</f>
        <v/>
      </c>
      <c r="R591" s="29"/>
      <c r="S591" s="34" t="str">
        <f aca="false">IF(Q591="","",B591+Lists!$Y$6)</f>
        <v/>
      </c>
      <c r="T591" s="29"/>
      <c r="U591" s="33" t="str">
        <f aca="true">IF(J591="","",IF(Q591="","—",IF(T591="Correct","Mastered",IF(OR(R591="Wrong",T591="Wrong"),"Keep reviewing",IF(AND(R591="",TODAY()&gt;=Q591),"Retry 1 DUE",IF(AND(R591="Correct",T591="",TODAY()&gt;=S591),"Retry 2 DUE",IF(R591="","Retry 1 scheduled","Retry 2 scheduled")))))))</f>
        <v/>
      </c>
    </row>
    <row r="592" customFormat="false" ht="15" hidden="false" customHeight="false" outlineLevel="0" collapsed="false">
      <c r="A592" s="27" t="str">
        <f aca="false">IF(COUNTA(B592:I592)=0,"",ROW()-4)</f>
        <v/>
      </c>
      <c r="B592" s="28"/>
      <c r="C592" s="29"/>
      <c r="D592" s="30"/>
      <c r="E592" s="29"/>
      <c r="F592" s="30"/>
      <c r="G592" s="31"/>
      <c r="H592" s="32"/>
      <c r="I592" s="32"/>
      <c r="J592" s="33" t="str">
        <f aca="false">IF(OR(H592="",I592=""),"",IF(UPPER(SUBSTITUTE(SUBSTITUTE(SUBSTITUTE(H592," ",""),",",""),";",""))=UPPER(SUBSTITUTE(SUBSTITUTE(SUBSTITUTE(I592," ",""),",",""),";","")),"Correct","Wrong"))</f>
        <v/>
      </c>
      <c r="K592" s="29"/>
      <c r="L592" s="29"/>
      <c r="M592" s="27" t="str">
        <f aca="false">IF(E592="","",IFERROR(INDEX(Lists!$B$5:$B$12,MATCH(E592,Lists!$A$5:$A$12,0)),""))</f>
        <v/>
      </c>
      <c r="N592" s="33" t="str">
        <f aca="false">IF(OR(L592="",M592=""),"",IF(L592&gt;M592,"Slow",IF(AND(J592="Wrong",L592&lt;0.5*M592),"Rushed?","OK")))</f>
        <v/>
      </c>
      <c r="O592" s="30"/>
      <c r="P592" s="30"/>
      <c r="Q592" s="34" t="str">
        <f aca="false">IF(OR(B592="",J592=""),"",IF(OR(J592="Wrong",K592="50-50",K592="Guess"),B592+Lists!$Y$5,""))</f>
        <v/>
      </c>
      <c r="R592" s="29"/>
      <c r="S592" s="34" t="str">
        <f aca="false">IF(Q592="","",B592+Lists!$Y$6)</f>
        <v/>
      </c>
      <c r="T592" s="29"/>
      <c r="U592" s="33" t="str">
        <f aca="true">IF(J592="","",IF(Q592="","—",IF(T592="Correct","Mastered",IF(OR(R592="Wrong",T592="Wrong"),"Keep reviewing",IF(AND(R592="",TODAY()&gt;=Q592),"Retry 1 DUE",IF(AND(R592="Correct",T592="",TODAY()&gt;=S592),"Retry 2 DUE",IF(R592="","Retry 1 scheduled","Retry 2 scheduled")))))))</f>
        <v/>
      </c>
    </row>
    <row r="593" customFormat="false" ht="15" hidden="false" customHeight="false" outlineLevel="0" collapsed="false">
      <c r="A593" s="27" t="str">
        <f aca="false">IF(COUNTA(B593:I593)=0,"",ROW()-4)</f>
        <v/>
      </c>
      <c r="B593" s="28"/>
      <c r="C593" s="29"/>
      <c r="D593" s="30"/>
      <c r="E593" s="29"/>
      <c r="F593" s="30"/>
      <c r="G593" s="31"/>
      <c r="H593" s="32"/>
      <c r="I593" s="32"/>
      <c r="J593" s="33" t="str">
        <f aca="false">IF(OR(H593="",I593=""),"",IF(UPPER(SUBSTITUTE(SUBSTITUTE(SUBSTITUTE(H593," ",""),",",""),";",""))=UPPER(SUBSTITUTE(SUBSTITUTE(SUBSTITUTE(I593," ",""),",",""),";","")),"Correct","Wrong"))</f>
        <v/>
      </c>
      <c r="K593" s="29"/>
      <c r="L593" s="29"/>
      <c r="M593" s="27" t="str">
        <f aca="false">IF(E593="","",IFERROR(INDEX(Lists!$B$5:$B$12,MATCH(E593,Lists!$A$5:$A$12,0)),""))</f>
        <v/>
      </c>
      <c r="N593" s="33" t="str">
        <f aca="false">IF(OR(L593="",M593=""),"",IF(L593&gt;M593,"Slow",IF(AND(J593="Wrong",L593&lt;0.5*M593),"Rushed?","OK")))</f>
        <v/>
      </c>
      <c r="O593" s="30"/>
      <c r="P593" s="30"/>
      <c r="Q593" s="34" t="str">
        <f aca="false">IF(OR(B593="",J593=""),"",IF(OR(J593="Wrong",K593="50-50",K593="Guess"),B593+Lists!$Y$5,""))</f>
        <v/>
      </c>
      <c r="R593" s="29"/>
      <c r="S593" s="34" t="str">
        <f aca="false">IF(Q593="","",B593+Lists!$Y$6)</f>
        <v/>
      </c>
      <c r="T593" s="29"/>
      <c r="U593" s="33" t="str">
        <f aca="true">IF(J593="","",IF(Q593="","—",IF(T593="Correct","Mastered",IF(OR(R593="Wrong",T593="Wrong"),"Keep reviewing",IF(AND(R593="",TODAY()&gt;=Q593),"Retry 1 DUE",IF(AND(R593="Correct",T593="",TODAY()&gt;=S593),"Retry 2 DUE",IF(R593="","Retry 1 scheduled","Retry 2 scheduled")))))))</f>
        <v/>
      </c>
    </row>
    <row r="594" customFormat="false" ht="15" hidden="false" customHeight="false" outlineLevel="0" collapsed="false">
      <c r="A594" s="27" t="str">
        <f aca="false">IF(COUNTA(B594:I594)=0,"",ROW()-4)</f>
        <v/>
      </c>
      <c r="B594" s="28"/>
      <c r="C594" s="29"/>
      <c r="D594" s="30"/>
      <c r="E594" s="29"/>
      <c r="F594" s="30"/>
      <c r="G594" s="31"/>
      <c r="H594" s="32"/>
      <c r="I594" s="32"/>
      <c r="J594" s="33" t="str">
        <f aca="false">IF(OR(H594="",I594=""),"",IF(UPPER(SUBSTITUTE(SUBSTITUTE(SUBSTITUTE(H594," ",""),",",""),";",""))=UPPER(SUBSTITUTE(SUBSTITUTE(SUBSTITUTE(I594," ",""),",",""),";","")),"Correct","Wrong"))</f>
        <v/>
      </c>
      <c r="K594" s="29"/>
      <c r="L594" s="29"/>
      <c r="M594" s="27" t="str">
        <f aca="false">IF(E594="","",IFERROR(INDEX(Lists!$B$5:$B$12,MATCH(E594,Lists!$A$5:$A$12,0)),""))</f>
        <v/>
      </c>
      <c r="N594" s="33" t="str">
        <f aca="false">IF(OR(L594="",M594=""),"",IF(L594&gt;M594,"Slow",IF(AND(J594="Wrong",L594&lt;0.5*M594),"Rushed?","OK")))</f>
        <v/>
      </c>
      <c r="O594" s="30"/>
      <c r="P594" s="30"/>
      <c r="Q594" s="34" t="str">
        <f aca="false">IF(OR(B594="",J594=""),"",IF(OR(J594="Wrong",K594="50-50",K594="Guess"),B594+Lists!$Y$5,""))</f>
        <v/>
      </c>
      <c r="R594" s="29"/>
      <c r="S594" s="34" t="str">
        <f aca="false">IF(Q594="","",B594+Lists!$Y$6)</f>
        <v/>
      </c>
      <c r="T594" s="29"/>
      <c r="U594" s="33" t="str">
        <f aca="true">IF(J594="","",IF(Q594="","—",IF(T594="Correct","Mastered",IF(OR(R594="Wrong",T594="Wrong"),"Keep reviewing",IF(AND(R594="",TODAY()&gt;=Q594),"Retry 1 DUE",IF(AND(R594="Correct",T594="",TODAY()&gt;=S594),"Retry 2 DUE",IF(R594="","Retry 1 scheduled","Retry 2 scheduled")))))))</f>
        <v/>
      </c>
    </row>
    <row r="595" customFormat="false" ht="15" hidden="false" customHeight="false" outlineLevel="0" collapsed="false">
      <c r="A595" s="27" t="str">
        <f aca="false">IF(COUNTA(B595:I595)=0,"",ROW()-4)</f>
        <v/>
      </c>
      <c r="B595" s="28"/>
      <c r="C595" s="29"/>
      <c r="D595" s="30"/>
      <c r="E595" s="29"/>
      <c r="F595" s="30"/>
      <c r="G595" s="31"/>
      <c r="H595" s="32"/>
      <c r="I595" s="32"/>
      <c r="J595" s="33" t="str">
        <f aca="false">IF(OR(H595="",I595=""),"",IF(UPPER(SUBSTITUTE(SUBSTITUTE(SUBSTITUTE(H595," ",""),",",""),";",""))=UPPER(SUBSTITUTE(SUBSTITUTE(SUBSTITUTE(I595," ",""),",",""),";","")),"Correct","Wrong"))</f>
        <v/>
      </c>
      <c r="K595" s="29"/>
      <c r="L595" s="29"/>
      <c r="M595" s="27" t="str">
        <f aca="false">IF(E595="","",IFERROR(INDEX(Lists!$B$5:$B$12,MATCH(E595,Lists!$A$5:$A$12,0)),""))</f>
        <v/>
      </c>
      <c r="N595" s="33" t="str">
        <f aca="false">IF(OR(L595="",M595=""),"",IF(L595&gt;M595,"Slow",IF(AND(J595="Wrong",L595&lt;0.5*M595),"Rushed?","OK")))</f>
        <v/>
      </c>
      <c r="O595" s="30"/>
      <c r="P595" s="30"/>
      <c r="Q595" s="34" t="str">
        <f aca="false">IF(OR(B595="",J595=""),"",IF(OR(J595="Wrong",K595="50-50",K595="Guess"),B595+Lists!$Y$5,""))</f>
        <v/>
      </c>
      <c r="R595" s="29"/>
      <c r="S595" s="34" t="str">
        <f aca="false">IF(Q595="","",B595+Lists!$Y$6)</f>
        <v/>
      </c>
      <c r="T595" s="29"/>
      <c r="U595" s="33" t="str">
        <f aca="true">IF(J595="","",IF(Q595="","—",IF(T595="Correct","Mastered",IF(OR(R595="Wrong",T595="Wrong"),"Keep reviewing",IF(AND(R595="",TODAY()&gt;=Q595),"Retry 1 DUE",IF(AND(R595="Correct",T595="",TODAY()&gt;=S595),"Retry 2 DUE",IF(R595="","Retry 1 scheduled","Retry 2 scheduled")))))))</f>
        <v/>
      </c>
    </row>
    <row r="596" customFormat="false" ht="15" hidden="false" customHeight="false" outlineLevel="0" collapsed="false">
      <c r="A596" s="27" t="str">
        <f aca="false">IF(COUNTA(B596:I596)=0,"",ROW()-4)</f>
        <v/>
      </c>
      <c r="B596" s="28"/>
      <c r="C596" s="29"/>
      <c r="D596" s="30"/>
      <c r="E596" s="29"/>
      <c r="F596" s="30"/>
      <c r="G596" s="31"/>
      <c r="H596" s="32"/>
      <c r="I596" s="32"/>
      <c r="J596" s="33" t="str">
        <f aca="false">IF(OR(H596="",I596=""),"",IF(UPPER(SUBSTITUTE(SUBSTITUTE(SUBSTITUTE(H596," ",""),",",""),";",""))=UPPER(SUBSTITUTE(SUBSTITUTE(SUBSTITUTE(I596," ",""),",",""),";","")),"Correct","Wrong"))</f>
        <v/>
      </c>
      <c r="K596" s="29"/>
      <c r="L596" s="29"/>
      <c r="M596" s="27" t="str">
        <f aca="false">IF(E596="","",IFERROR(INDEX(Lists!$B$5:$B$12,MATCH(E596,Lists!$A$5:$A$12,0)),""))</f>
        <v/>
      </c>
      <c r="N596" s="33" t="str">
        <f aca="false">IF(OR(L596="",M596=""),"",IF(L596&gt;M596,"Slow",IF(AND(J596="Wrong",L596&lt;0.5*M596),"Rushed?","OK")))</f>
        <v/>
      </c>
      <c r="O596" s="30"/>
      <c r="P596" s="30"/>
      <c r="Q596" s="34" t="str">
        <f aca="false">IF(OR(B596="",J596=""),"",IF(OR(J596="Wrong",K596="50-50",K596="Guess"),B596+Lists!$Y$5,""))</f>
        <v/>
      </c>
      <c r="R596" s="29"/>
      <c r="S596" s="34" t="str">
        <f aca="false">IF(Q596="","",B596+Lists!$Y$6)</f>
        <v/>
      </c>
      <c r="T596" s="29"/>
      <c r="U596" s="33" t="str">
        <f aca="true">IF(J596="","",IF(Q596="","—",IF(T596="Correct","Mastered",IF(OR(R596="Wrong",T596="Wrong"),"Keep reviewing",IF(AND(R596="",TODAY()&gt;=Q596),"Retry 1 DUE",IF(AND(R596="Correct",T596="",TODAY()&gt;=S596),"Retry 2 DUE",IF(R596="","Retry 1 scheduled","Retry 2 scheduled")))))))</f>
        <v/>
      </c>
    </row>
    <row r="597" customFormat="false" ht="15" hidden="false" customHeight="false" outlineLevel="0" collapsed="false">
      <c r="A597" s="27" t="str">
        <f aca="false">IF(COUNTA(B597:I597)=0,"",ROW()-4)</f>
        <v/>
      </c>
      <c r="B597" s="28"/>
      <c r="C597" s="29"/>
      <c r="D597" s="30"/>
      <c r="E597" s="29"/>
      <c r="F597" s="30"/>
      <c r="G597" s="31"/>
      <c r="H597" s="32"/>
      <c r="I597" s="32"/>
      <c r="J597" s="33" t="str">
        <f aca="false">IF(OR(H597="",I597=""),"",IF(UPPER(SUBSTITUTE(SUBSTITUTE(SUBSTITUTE(H597," ",""),",",""),";",""))=UPPER(SUBSTITUTE(SUBSTITUTE(SUBSTITUTE(I597," ",""),",",""),";","")),"Correct","Wrong"))</f>
        <v/>
      </c>
      <c r="K597" s="29"/>
      <c r="L597" s="29"/>
      <c r="M597" s="27" t="str">
        <f aca="false">IF(E597="","",IFERROR(INDEX(Lists!$B$5:$B$12,MATCH(E597,Lists!$A$5:$A$12,0)),""))</f>
        <v/>
      </c>
      <c r="N597" s="33" t="str">
        <f aca="false">IF(OR(L597="",M597=""),"",IF(L597&gt;M597,"Slow",IF(AND(J597="Wrong",L597&lt;0.5*M597),"Rushed?","OK")))</f>
        <v/>
      </c>
      <c r="O597" s="30"/>
      <c r="P597" s="30"/>
      <c r="Q597" s="34" t="str">
        <f aca="false">IF(OR(B597="",J597=""),"",IF(OR(J597="Wrong",K597="50-50",K597="Guess"),B597+Lists!$Y$5,""))</f>
        <v/>
      </c>
      <c r="R597" s="29"/>
      <c r="S597" s="34" t="str">
        <f aca="false">IF(Q597="","",B597+Lists!$Y$6)</f>
        <v/>
      </c>
      <c r="T597" s="29"/>
      <c r="U597" s="33" t="str">
        <f aca="true">IF(J597="","",IF(Q597="","—",IF(T597="Correct","Mastered",IF(OR(R597="Wrong",T597="Wrong"),"Keep reviewing",IF(AND(R597="",TODAY()&gt;=Q597),"Retry 1 DUE",IF(AND(R597="Correct",T597="",TODAY()&gt;=S597),"Retry 2 DUE",IF(R597="","Retry 1 scheduled","Retry 2 scheduled")))))))</f>
        <v/>
      </c>
    </row>
    <row r="598" customFormat="false" ht="15" hidden="false" customHeight="false" outlineLevel="0" collapsed="false">
      <c r="A598" s="27" t="str">
        <f aca="false">IF(COUNTA(B598:I598)=0,"",ROW()-4)</f>
        <v/>
      </c>
      <c r="B598" s="28"/>
      <c r="C598" s="29"/>
      <c r="D598" s="30"/>
      <c r="E598" s="29"/>
      <c r="F598" s="30"/>
      <c r="G598" s="31"/>
      <c r="H598" s="32"/>
      <c r="I598" s="32"/>
      <c r="J598" s="33" t="str">
        <f aca="false">IF(OR(H598="",I598=""),"",IF(UPPER(SUBSTITUTE(SUBSTITUTE(SUBSTITUTE(H598," ",""),",",""),";",""))=UPPER(SUBSTITUTE(SUBSTITUTE(SUBSTITUTE(I598," ",""),",",""),";","")),"Correct","Wrong"))</f>
        <v/>
      </c>
      <c r="K598" s="29"/>
      <c r="L598" s="29"/>
      <c r="M598" s="27" t="str">
        <f aca="false">IF(E598="","",IFERROR(INDEX(Lists!$B$5:$B$12,MATCH(E598,Lists!$A$5:$A$12,0)),""))</f>
        <v/>
      </c>
      <c r="N598" s="33" t="str">
        <f aca="false">IF(OR(L598="",M598=""),"",IF(L598&gt;M598,"Slow",IF(AND(J598="Wrong",L598&lt;0.5*M598),"Rushed?","OK")))</f>
        <v/>
      </c>
      <c r="O598" s="30"/>
      <c r="P598" s="30"/>
      <c r="Q598" s="34" t="str">
        <f aca="false">IF(OR(B598="",J598=""),"",IF(OR(J598="Wrong",K598="50-50",K598="Guess"),B598+Lists!$Y$5,""))</f>
        <v/>
      </c>
      <c r="R598" s="29"/>
      <c r="S598" s="34" t="str">
        <f aca="false">IF(Q598="","",B598+Lists!$Y$6)</f>
        <v/>
      </c>
      <c r="T598" s="29"/>
      <c r="U598" s="33" t="str">
        <f aca="true">IF(J598="","",IF(Q598="","—",IF(T598="Correct","Mastered",IF(OR(R598="Wrong",T598="Wrong"),"Keep reviewing",IF(AND(R598="",TODAY()&gt;=Q598),"Retry 1 DUE",IF(AND(R598="Correct",T598="",TODAY()&gt;=S598),"Retry 2 DUE",IF(R598="","Retry 1 scheduled","Retry 2 scheduled")))))))</f>
        <v/>
      </c>
    </row>
    <row r="599" customFormat="false" ht="15" hidden="false" customHeight="false" outlineLevel="0" collapsed="false">
      <c r="A599" s="27" t="str">
        <f aca="false">IF(COUNTA(B599:I599)=0,"",ROW()-4)</f>
        <v/>
      </c>
      <c r="B599" s="28"/>
      <c r="C599" s="29"/>
      <c r="D599" s="30"/>
      <c r="E599" s="29"/>
      <c r="F599" s="30"/>
      <c r="G599" s="31"/>
      <c r="H599" s="32"/>
      <c r="I599" s="32"/>
      <c r="J599" s="33" t="str">
        <f aca="false">IF(OR(H599="",I599=""),"",IF(UPPER(SUBSTITUTE(SUBSTITUTE(SUBSTITUTE(H599," ",""),",",""),";",""))=UPPER(SUBSTITUTE(SUBSTITUTE(SUBSTITUTE(I599," ",""),",",""),";","")),"Correct","Wrong"))</f>
        <v/>
      </c>
      <c r="K599" s="29"/>
      <c r="L599" s="29"/>
      <c r="M599" s="27" t="str">
        <f aca="false">IF(E599="","",IFERROR(INDEX(Lists!$B$5:$B$12,MATCH(E599,Lists!$A$5:$A$12,0)),""))</f>
        <v/>
      </c>
      <c r="N599" s="33" t="str">
        <f aca="false">IF(OR(L599="",M599=""),"",IF(L599&gt;M599,"Slow",IF(AND(J599="Wrong",L599&lt;0.5*M599),"Rushed?","OK")))</f>
        <v/>
      </c>
      <c r="O599" s="30"/>
      <c r="P599" s="30"/>
      <c r="Q599" s="34" t="str">
        <f aca="false">IF(OR(B599="",J599=""),"",IF(OR(J599="Wrong",K599="50-50",K599="Guess"),B599+Lists!$Y$5,""))</f>
        <v/>
      </c>
      <c r="R599" s="29"/>
      <c r="S599" s="34" t="str">
        <f aca="false">IF(Q599="","",B599+Lists!$Y$6)</f>
        <v/>
      </c>
      <c r="T599" s="29"/>
      <c r="U599" s="33" t="str">
        <f aca="true">IF(J599="","",IF(Q599="","—",IF(T599="Correct","Mastered",IF(OR(R599="Wrong",T599="Wrong"),"Keep reviewing",IF(AND(R599="",TODAY()&gt;=Q599),"Retry 1 DUE",IF(AND(R599="Correct",T599="",TODAY()&gt;=S599),"Retry 2 DUE",IF(R599="","Retry 1 scheduled","Retry 2 scheduled")))))))</f>
        <v/>
      </c>
    </row>
    <row r="600" customFormat="false" ht="15" hidden="false" customHeight="false" outlineLevel="0" collapsed="false">
      <c r="A600" s="27" t="str">
        <f aca="false">IF(COUNTA(B600:I600)=0,"",ROW()-4)</f>
        <v/>
      </c>
      <c r="B600" s="28"/>
      <c r="C600" s="29"/>
      <c r="D600" s="30"/>
      <c r="E600" s="29"/>
      <c r="F600" s="30"/>
      <c r="G600" s="31"/>
      <c r="H600" s="32"/>
      <c r="I600" s="32"/>
      <c r="J600" s="33" t="str">
        <f aca="false">IF(OR(H600="",I600=""),"",IF(UPPER(SUBSTITUTE(SUBSTITUTE(SUBSTITUTE(H600," ",""),",",""),";",""))=UPPER(SUBSTITUTE(SUBSTITUTE(SUBSTITUTE(I600," ",""),",",""),";","")),"Correct","Wrong"))</f>
        <v/>
      </c>
      <c r="K600" s="29"/>
      <c r="L600" s="29"/>
      <c r="M600" s="27" t="str">
        <f aca="false">IF(E600="","",IFERROR(INDEX(Lists!$B$5:$B$12,MATCH(E600,Lists!$A$5:$A$12,0)),""))</f>
        <v/>
      </c>
      <c r="N600" s="33" t="str">
        <f aca="false">IF(OR(L600="",M600=""),"",IF(L600&gt;M600,"Slow",IF(AND(J600="Wrong",L600&lt;0.5*M600),"Rushed?","OK")))</f>
        <v/>
      </c>
      <c r="O600" s="30"/>
      <c r="P600" s="30"/>
      <c r="Q600" s="34" t="str">
        <f aca="false">IF(OR(B600="",J600=""),"",IF(OR(J600="Wrong",K600="50-50",K600="Guess"),B600+Lists!$Y$5,""))</f>
        <v/>
      </c>
      <c r="R600" s="29"/>
      <c r="S600" s="34" t="str">
        <f aca="false">IF(Q600="","",B600+Lists!$Y$6)</f>
        <v/>
      </c>
      <c r="T600" s="29"/>
      <c r="U600" s="33" t="str">
        <f aca="true">IF(J600="","",IF(Q600="","—",IF(T600="Correct","Mastered",IF(OR(R600="Wrong",T600="Wrong"),"Keep reviewing",IF(AND(R600="",TODAY()&gt;=Q600),"Retry 1 DUE",IF(AND(R600="Correct",T600="",TODAY()&gt;=S600),"Retry 2 DUE",IF(R600="","Retry 1 scheduled","Retry 2 scheduled")))))))</f>
        <v/>
      </c>
    </row>
    <row r="601" customFormat="false" ht="15" hidden="false" customHeight="false" outlineLevel="0" collapsed="false">
      <c r="A601" s="27" t="str">
        <f aca="false">IF(COUNTA(B601:I601)=0,"",ROW()-4)</f>
        <v/>
      </c>
      <c r="B601" s="28"/>
      <c r="C601" s="29"/>
      <c r="D601" s="30"/>
      <c r="E601" s="29"/>
      <c r="F601" s="30"/>
      <c r="G601" s="31"/>
      <c r="H601" s="32"/>
      <c r="I601" s="32"/>
      <c r="J601" s="33" t="str">
        <f aca="false">IF(OR(H601="",I601=""),"",IF(UPPER(SUBSTITUTE(SUBSTITUTE(SUBSTITUTE(H601," ",""),",",""),";",""))=UPPER(SUBSTITUTE(SUBSTITUTE(SUBSTITUTE(I601," ",""),",",""),";","")),"Correct","Wrong"))</f>
        <v/>
      </c>
      <c r="K601" s="29"/>
      <c r="L601" s="29"/>
      <c r="M601" s="27" t="str">
        <f aca="false">IF(E601="","",IFERROR(INDEX(Lists!$B$5:$B$12,MATCH(E601,Lists!$A$5:$A$12,0)),""))</f>
        <v/>
      </c>
      <c r="N601" s="33" t="str">
        <f aca="false">IF(OR(L601="",M601=""),"",IF(L601&gt;M601,"Slow",IF(AND(J601="Wrong",L601&lt;0.5*M601),"Rushed?","OK")))</f>
        <v/>
      </c>
      <c r="O601" s="30"/>
      <c r="P601" s="30"/>
      <c r="Q601" s="34" t="str">
        <f aca="false">IF(OR(B601="",J601=""),"",IF(OR(J601="Wrong",K601="50-50",K601="Guess"),B601+Lists!$Y$5,""))</f>
        <v/>
      </c>
      <c r="R601" s="29"/>
      <c r="S601" s="34" t="str">
        <f aca="false">IF(Q601="","",B601+Lists!$Y$6)</f>
        <v/>
      </c>
      <c r="T601" s="29"/>
      <c r="U601" s="33" t="str">
        <f aca="true">IF(J601="","",IF(Q601="","—",IF(T601="Correct","Mastered",IF(OR(R601="Wrong",T601="Wrong"),"Keep reviewing",IF(AND(R601="",TODAY()&gt;=Q601),"Retry 1 DUE",IF(AND(R601="Correct",T601="",TODAY()&gt;=S601),"Retry 2 DUE",IF(R601="","Retry 1 scheduled","Retry 2 scheduled")))))))</f>
        <v/>
      </c>
    </row>
    <row r="602" customFormat="false" ht="15" hidden="false" customHeight="false" outlineLevel="0" collapsed="false">
      <c r="A602" s="27" t="str">
        <f aca="false">IF(COUNTA(B602:I602)=0,"",ROW()-4)</f>
        <v/>
      </c>
      <c r="B602" s="28"/>
      <c r="C602" s="29"/>
      <c r="D602" s="30"/>
      <c r="E602" s="29"/>
      <c r="F602" s="30"/>
      <c r="G602" s="31"/>
      <c r="H602" s="32"/>
      <c r="I602" s="32"/>
      <c r="J602" s="33" t="str">
        <f aca="false">IF(OR(H602="",I602=""),"",IF(UPPER(SUBSTITUTE(SUBSTITUTE(SUBSTITUTE(H602," ",""),",",""),";",""))=UPPER(SUBSTITUTE(SUBSTITUTE(SUBSTITUTE(I602," ",""),",",""),";","")),"Correct","Wrong"))</f>
        <v/>
      </c>
      <c r="K602" s="29"/>
      <c r="L602" s="29"/>
      <c r="M602" s="27" t="str">
        <f aca="false">IF(E602="","",IFERROR(INDEX(Lists!$B$5:$B$12,MATCH(E602,Lists!$A$5:$A$12,0)),""))</f>
        <v/>
      </c>
      <c r="N602" s="33" t="str">
        <f aca="false">IF(OR(L602="",M602=""),"",IF(L602&gt;M602,"Slow",IF(AND(J602="Wrong",L602&lt;0.5*M602),"Rushed?","OK")))</f>
        <v/>
      </c>
      <c r="O602" s="30"/>
      <c r="P602" s="30"/>
      <c r="Q602" s="34" t="str">
        <f aca="false">IF(OR(B602="",J602=""),"",IF(OR(J602="Wrong",K602="50-50",K602="Guess"),B602+Lists!$Y$5,""))</f>
        <v/>
      </c>
      <c r="R602" s="29"/>
      <c r="S602" s="34" t="str">
        <f aca="false">IF(Q602="","",B602+Lists!$Y$6)</f>
        <v/>
      </c>
      <c r="T602" s="29"/>
      <c r="U602" s="33" t="str">
        <f aca="true">IF(J602="","",IF(Q602="","—",IF(T602="Correct","Mastered",IF(OR(R602="Wrong",T602="Wrong"),"Keep reviewing",IF(AND(R602="",TODAY()&gt;=Q602),"Retry 1 DUE",IF(AND(R602="Correct",T602="",TODAY()&gt;=S602),"Retry 2 DUE",IF(R602="","Retry 1 scheduled","Retry 2 scheduled")))))))</f>
        <v/>
      </c>
    </row>
    <row r="603" customFormat="false" ht="15" hidden="false" customHeight="false" outlineLevel="0" collapsed="false">
      <c r="A603" s="27" t="str">
        <f aca="false">IF(COUNTA(B603:I603)=0,"",ROW()-4)</f>
        <v/>
      </c>
      <c r="B603" s="28"/>
      <c r="C603" s="29"/>
      <c r="D603" s="30"/>
      <c r="E603" s="29"/>
      <c r="F603" s="30"/>
      <c r="G603" s="31"/>
      <c r="H603" s="32"/>
      <c r="I603" s="32"/>
      <c r="J603" s="33" t="str">
        <f aca="false">IF(OR(H603="",I603=""),"",IF(UPPER(SUBSTITUTE(SUBSTITUTE(SUBSTITUTE(H603," ",""),",",""),";",""))=UPPER(SUBSTITUTE(SUBSTITUTE(SUBSTITUTE(I603," ",""),",",""),";","")),"Correct","Wrong"))</f>
        <v/>
      </c>
      <c r="K603" s="29"/>
      <c r="L603" s="29"/>
      <c r="M603" s="27" t="str">
        <f aca="false">IF(E603="","",IFERROR(INDEX(Lists!$B$5:$B$12,MATCH(E603,Lists!$A$5:$A$12,0)),""))</f>
        <v/>
      </c>
      <c r="N603" s="33" t="str">
        <f aca="false">IF(OR(L603="",M603=""),"",IF(L603&gt;M603,"Slow",IF(AND(J603="Wrong",L603&lt;0.5*M603),"Rushed?","OK")))</f>
        <v/>
      </c>
      <c r="O603" s="30"/>
      <c r="P603" s="30"/>
      <c r="Q603" s="34" t="str">
        <f aca="false">IF(OR(B603="",J603=""),"",IF(OR(J603="Wrong",K603="50-50",K603="Guess"),B603+Lists!$Y$5,""))</f>
        <v/>
      </c>
      <c r="R603" s="29"/>
      <c r="S603" s="34" t="str">
        <f aca="false">IF(Q603="","",B603+Lists!$Y$6)</f>
        <v/>
      </c>
      <c r="T603" s="29"/>
      <c r="U603" s="33" t="str">
        <f aca="true">IF(J603="","",IF(Q603="","—",IF(T603="Correct","Mastered",IF(OR(R603="Wrong",T603="Wrong"),"Keep reviewing",IF(AND(R603="",TODAY()&gt;=Q603),"Retry 1 DUE",IF(AND(R603="Correct",T603="",TODAY()&gt;=S603),"Retry 2 DUE",IF(R603="","Retry 1 scheduled","Retry 2 scheduled")))))))</f>
        <v/>
      </c>
    </row>
    <row r="604" customFormat="false" ht="15" hidden="false" customHeight="false" outlineLevel="0" collapsed="false">
      <c r="A604" s="27" t="str">
        <f aca="false">IF(COUNTA(B604:I604)=0,"",ROW()-4)</f>
        <v/>
      </c>
      <c r="B604" s="28"/>
      <c r="C604" s="29"/>
      <c r="D604" s="30"/>
      <c r="E604" s="29"/>
      <c r="F604" s="30"/>
      <c r="G604" s="31"/>
      <c r="H604" s="32"/>
      <c r="I604" s="32"/>
      <c r="J604" s="33" t="str">
        <f aca="false">IF(OR(H604="",I604=""),"",IF(UPPER(SUBSTITUTE(SUBSTITUTE(SUBSTITUTE(H604," ",""),",",""),";",""))=UPPER(SUBSTITUTE(SUBSTITUTE(SUBSTITUTE(I604," ",""),",",""),";","")),"Correct","Wrong"))</f>
        <v/>
      </c>
      <c r="K604" s="29"/>
      <c r="L604" s="29"/>
      <c r="M604" s="27" t="str">
        <f aca="false">IF(E604="","",IFERROR(INDEX(Lists!$B$5:$B$12,MATCH(E604,Lists!$A$5:$A$12,0)),""))</f>
        <v/>
      </c>
      <c r="N604" s="33" t="str">
        <f aca="false">IF(OR(L604="",M604=""),"",IF(L604&gt;M604,"Slow",IF(AND(J604="Wrong",L604&lt;0.5*M604),"Rushed?","OK")))</f>
        <v/>
      </c>
      <c r="O604" s="30"/>
      <c r="P604" s="30"/>
      <c r="Q604" s="34" t="str">
        <f aca="false">IF(OR(B604="",J604=""),"",IF(OR(J604="Wrong",K604="50-50",K604="Guess"),B604+Lists!$Y$5,""))</f>
        <v/>
      </c>
      <c r="R604" s="29"/>
      <c r="S604" s="34" t="str">
        <f aca="false">IF(Q604="","",B604+Lists!$Y$6)</f>
        <v/>
      </c>
      <c r="T604" s="29"/>
      <c r="U604" s="33" t="str">
        <f aca="true">IF(J604="","",IF(Q604="","—",IF(T604="Correct","Mastered",IF(OR(R604="Wrong",T604="Wrong"),"Keep reviewing",IF(AND(R604="",TODAY()&gt;=Q604),"Retry 1 DUE",IF(AND(R604="Correct",T604="",TODAY()&gt;=S604),"Retry 2 DUE",IF(R604="","Retry 1 scheduled","Retry 2 scheduled")))))))</f>
        <v/>
      </c>
    </row>
    <row r="605" customFormat="false" ht="15" hidden="false" customHeight="false" outlineLevel="0" collapsed="false">
      <c r="A605" s="27" t="str">
        <f aca="false">IF(COUNTA(B605:I605)=0,"",ROW()-4)</f>
        <v/>
      </c>
      <c r="B605" s="28"/>
      <c r="C605" s="29"/>
      <c r="D605" s="30"/>
      <c r="E605" s="29"/>
      <c r="F605" s="30"/>
      <c r="G605" s="31"/>
      <c r="H605" s="32"/>
      <c r="I605" s="32"/>
      <c r="J605" s="33" t="str">
        <f aca="false">IF(OR(H605="",I605=""),"",IF(UPPER(SUBSTITUTE(SUBSTITUTE(SUBSTITUTE(H605," ",""),",",""),";",""))=UPPER(SUBSTITUTE(SUBSTITUTE(SUBSTITUTE(I605," ",""),",",""),";","")),"Correct","Wrong"))</f>
        <v/>
      </c>
      <c r="K605" s="29"/>
      <c r="L605" s="29"/>
      <c r="M605" s="27" t="str">
        <f aca="false">IF(E605="","",IFERROR(INDEX(Lists!$B$5:$B$12,MATCH(E605,Lists!$A$5:$A$12,0)),""))</f>
        <v/>
      </c>
      <c r="N605" s="33" t="str">
        <f aca="false">IF(OR(L605="",M605=""),"",IF(L605&gt;M605,"Slow",IF(AND(J605="Wrong",L605&lt;0.5*M605),"Rushed?","OK")))</f>
        <v/>
      </c>
      <c r="O605" s="30"/>
      <c r="P605" s="30"/>
      <c r="Q605" s="34" t="str">
        <f aca="false">IF(OR(B605="",J605=""),"",IF(OR(J605="Wrong",K605="50-50",K605="Guess"),B605+Lists!$Y$5,""))</f>
        <v/>
      </c>
      <c r="R605" s="29"/>
      <c r="S605" s="34" t="str">
        <f aca="false">IF(Q605="","",B605+Lists!$Y$6)</f>
        <v/>
      </c>
      <c r="T605" s="29"/>
      <c r="U605" s="33" t="str">
        <f aca="true">IF(J605="","",IF(Q605="","—",IF(T605="Correct","Mastered",IF(OR(R605="Wrong",T605="Wrong"),"Keep reviewing",IF(AND(R605="",TODAY()&gt;=Q605),"Retry 1 DUE",IF(AND(R605="Correct",T605="",TODAY()&gt;=S605),"Retry 2 DUE",IF(R605="","Retry 1 scheduled","Retry 2 scheduled")))))))</f>
        <v/>
      </c>
    </row>
    <row r="606" customFormat="false" ht="15" hidden="false" customHeight="false" outlineLevel="0" collapsed="false">
      <c r="A606" s="27" t="str">
        <f aca="false">IF(COUNTA(B606:I606)=0,"",ROW()-4)</f>
        <v/>
      </c>
      <c r="B606" s="28"/>
      <c r="C606" s="29"/>
      <c r="D606" s="30"/>
      <c r="E606" s="29"/>
      <c r="F606" s="30"/>
      <c r="G606" s="31"/>
      <c r="H606" s="32"/>
      <c r="I606" s="32"/>
      <c r="J606" s="33" t="str">
        <f aca="false">IF(OR(H606="",I606=""),"",IF(UPPER(SUBSTITUTE(SUBSTITUTE(SUBSTITUTE(H606," ",""),",",""),";",""))=UPPER(SUBSTITUTE(SUBSTITUTE(SUBSTITUTE(I606," ",""),",",""),";","")),"Correct","Wrong"))</f>
        <v/>
      </c>
      <c r="K606" s="29"/>
      <c r="L606" s="29"/>
      <c r="M606" s="27" t="str">
        <f aca="false">IF(E606="","",IFERROR(INDEX(Lists!$B$5:$B$12,MATCH(E606,Lists!$A$5:$A$12,0)),""))</f>
        <v/>
      </c>
      <c r="N606" s="33" t="str">
        <f aca="false">IF(OR(L606="",M606=""),"",IF(L606&gt;M606,"Slow",IF(AND(J606="Wrong",L606&lt;0.5*M606),"Rushed?","OK")))</f>
        <v/>
      </c>
      <c r="O606" s="30"/>
      <c r="P606" s="30"/>
      <c r="Q606" s="34" t="str">
        <f aca="false">IF(OR(B606="",J606=""),"",IF(OR(J606="Wrong",K606="50-50",K606="Guess"),B606+Lists!$Y$5,""))</f>
        <v/>
      </c>
      <c r="R606" s="29"/>
      <c r="S606" s="34" t="str">
        <f aca="false">IF(Q606="","",B606+Lists!$Y$6)</f>
        <v/>
      </c>
      <c r="T606" s="29"/>
      <c r="U606" s="33" t="str">
        <f aca="true">IF(J606="","",IF(Q606="","—",IF(T606="Correct","Mastered",IF(OR(R606="Wrong",T606="Wrong"),"Keep reviewing",IF(AND(R606="",TODAY()&gt;=Q606),"Retry 1 DUE",IF(AND(R606="Correct",T606="",TODAY()&gt;=S606),"Retry 2 DUE",IF(R606="","Retry 1 scheduled","Retry 2 scheduled")))))))</f>
        <v/>
      </c>
    </row>
    <row r="607" customFormat="false" ht="15" hidden="false" customHeight="false" outlineLevel="0" collapsed="false">
      <c r="A607" s="27" t="str">
        <f aca="false">IF(COUNTA(B607:I607)=0,"",ROW()-4)</f>
        <v/>
      </c>
      <c r="B607" s="28"/>
      <c r="C607" s="29"/>
      <c r="D607" s="30"/>
      <c r="E607" s="29"/>
      <c r="F607" s="30"/>
      <c r="G607" s="31"/>
      <c r="H607" s="32"/>
      <c r="I607" s="32"/>
      <c r="J607" s="33" t="str">
        <f aca="false">IF(OR(H607="",I607=""),"",IF(UPPER(SUBSTITUTE(SUBSTITUTE(SUBSTITUTE(H607," ",""),",",""),";",""))=UPPER(SUBSTITUTE(SUBSTITUTE(SUBSTITUTE(I607," ",""),",",""),";","")),"Correct","Wrong"))</f>
        <v/>
      </c>
      <c r="K607" s="29"/>
      <c r="L607" s="29"/>
      <c r="M607" s="27" t="str">
        <f aca="false">IF(E607="","",IFERROR(INDEX(Lists!$B$5:$B$12,MATCH(E607,Lists!$A$5:$A$12,0)),""))</f>
        <v/>
      </c>
      <c r="N607" s="33" t="str">
        <f aca="false">IF(OR(L607="",M607=""),"",IF(L607&gt;M607,"Slow",IF(AND(J607="Wrong",L607&lt;0.5*M607),"Rushed?","OK")))</f>
        <v/>
      </c>
      <c r="O607" s="30"/>
      <c r="P607" s="30"/>
      <c r="Q607" s="34" t="str">
        <f aca="false">IF(OR(B607="",J607=""),"",IF(OR(J607="Wrong",K607="50-50",K607="Guess"),B607+Lists!$Y$5,""))</f>
        <v/>
      </c>
      <c r="R607" s="29"/>
      <c r="S607" s="34" t="str">
        <f aca="false">IF(Q607="","",B607+Lists!$Y$6)</f>
        <v/>
      </c>
      <c r="T607" s="29"/>
      <c r="U607" s="33" t="str">
        <f aca="true">IF(J607="","",IF(Q607="","—",IF(T607="Correct","Mastered",IF(OR(R607="Wrong",T607="Wrong"),"Keep reviewing",IF(AND(R607="",TODAY()&gt;=Q607),"Retry 1 DUE",IF(AND(R607="Correct",T607="",TODAY()&gt;=S607),"Retry 2 DUE",IF(R607="","Retry 1 scheduled","Retry 2 scheduled")))))))</f>
        <v/>
      </c>
    </row>
    <row r="608" customFormat="false" ht="15" hidden="false" customHeight="false" outlineLevel="0" collapsed="false">
      <c r="A608" s="27" t="str">
        <f aca="false">IF(COUNTA(B608:I608)=0,"",ROW()-4)</f>
        <v/>
      </c>
      <c r="B608" s="28"/>
      <c r="C608" s="29"/>
      <c r="D608" s="30"/>
      <c r="E608" s="29"/>
      <c r="F608" s="30"/>
      <c r="G608" s="31"/>
      <c r="H608" s="32"/>
      <c r="I608" s="32"/>
      <c r="J608" s="33" t="str">
        <f aca="false">IF(OR(H608="",I608=""),"",IF(UPPER(SUBSTITUTE(SUBSTITUTE(SUBSTITUTE(H608," ",""),",",""),";",""))=UPPER(SUBSTITUTE(SUBSTITUTE(SUBSTITUTE(I608," ",""),",",""),";","")),"Correct","Wrong"))</f>
        <v/>
      </c>
      <c r="K608" s="29"/>
      <c r="L608" s="29"/>
      <c r="M608" s="27" t="str">
        <f aca="false">IF(E608="","",IFERROR(INDEX(Lists!$B$5:$B$12,MATCH(E608,Lists!$A$5:$A$12,0)),""))</f>
        <v/>
      </c>
      <c r="N608" s="33" t="str">
        <f aca="false">IF(OR(L608="",M608=""),"",IF(L608&gt;M608,"Slow",IF(AND(J608="Wrong",L608&lt;0.5*M608),"Rushed?","OK")))</f>
        <v/>
      </c>
      <c r="O608" s="30"/>
      <c r="P608" s="30"/>
      <c r="Q608" s="34" t="str">
        <f aca="false">IF(OR(B608="",J608=""),"",IF(OR(J608="Wrong",K608="50-50",K608="Guess"),B608+Lists!$Y$5,""))</f>
        <v/>
      </c>
      <c r="R608" s="29"/>
      <c r="S608" s="34" t="str">
        <f aca="false">IF(Q608="","",B608+Lists!$Y$6)</f>
        <v/>
      </c>
      <c r="T608" s="29"/>
      <c r="U608" s="33" t="str">
        <f aca="true">IF(J608="","",IF(Q608="","—",IF(T608="Correct","Mastered",IF(OR(R608="Wrong",T608="Wrong"),"Keep reviewing",IF(AND(R608="",TODAY()&gt;=Q608),"Retry 1 DUE",IF(AND(R608="Correct",T608="",TODAY()&gt;=S608),"Retry 2 DUE",IF(R608="","Retry 1 scheduled","Retry 2 scheduled")))))))</f>
        <v/>
      </c>
    </row>
    <row r="609" customFormat="false" ht="15" hidden="false" customHeight="false" outlineLevel="0" collapsed="false">
      <c r="A609" s="27" t="str">
        <f aca="false">IF(COUNTA(B609:I609)=0,"",ROW()-4)</f>
        <v/>
      </c>
      <c r="B609" s="28"/>
      <c r="C609" s="29"/>
      <c r="D609" s="30"/>
      <c r="E609" s="29"/>
      <c r="F609" s="30"/>
      <c r="G609" s="31"/>
      <c r="H609" s="32"/>
      <c r="I609" s="32"/>
      <c r="J609" s="33" t="str">
        <f aca="false">IF(OR(H609="",I609=""),"",IF(UPPER(SUBSTITUTE(SUBSTITUTE(SUBSTITUTE(H609," ",""),",",""),";",""))=UPPER(SUBSTITUTE(SUBSTITUTE(SUBSTITUTE(I609," ",""),",",""),";","")),"Correct","Wrong"))</f>
        <v/>
      </c>
      <c r="K609" s="29"/>
      <c r="L609" s="29"/>
      <c r="M609" s="27" t="str">
        <f aca="false">IF(E609="","",IFERROR(INDEX(Lists!$B$5:$B$12,MATCH(E609,Lists!$A$5:$A$12,0)),""))</f>
        <v/>
      </c>
      <c r="N609" s="33" t="str">
        <f aca="false">IF(OR(L609="",M609=""),"",IF(L609&gt;M609,"Slow",IF(AND(J609="Wrong",L609&lt;0.5*M609),"Rushed?","OK")))</f>
        <v/>
      </c>
      <c r="O609" s="30"/>
      <c r="P609" s="30"/>
      <c r="Q609" s="34" t="str">
        <f aca="false">IF(OR(B609="",J609=""),"",IF(OR(J609="Wrong",K609="50-50",K609="Guess"),B609+Lists!$Y$5,""))</f>
        <v/>
      </c>
      <c r="R609" s="29"/>
      <c r="S609" s="34" t="str">
        <f aca="false">IF(Q609="","",B609+Lists!$Y$6)</f>
        <v/>
      </c>
      <c r="T609" s="29"/>
      <c r="U609" s="33" t="str">
        <f aca="true">IF(J609="","",IF(Q609="","—",IF(T609="Correct","Mastered",IF(OR(R609="Wrong",T609="Wrong"),"Keep reviewing",IF(AND(R609="",TODAY()&gt;=Q609),"Retry 1 DUE",IF(AND(R609="Correct",T609="",TODAY()&gt;=S609),"Retry 2 DUE",IF(R609="","Retry 1 scheduled","Retry 2 scheduled")))))))</f>
        <v/>
      </c>
    </row>
    <row r="610" customFormat="false" ht="15" hidden="false" customHeight="false" outlineLevel="0" collapsed="false">
      <c r="A610" s="27" t="str">
        <f aca="false">IF(COUNTA(B610:I610)=0,"",ROW()-4)</f>
        <v/>
      </c>
      <c r="B610" s="28"/>
      <c r="C610" s="29"/>
      <c r="D610" s="30"/>
      <c r="E610" s="29"/>
      <c r="F610" s="30"/>
      <c r="G610" s="31"/>
      <c r="H610" s="32"/>
      <c r="I610" s="32"/>
      <c r="J610" s="33" t="str">
        <f aca="false">IF(OR(H610="",I610=""),"",IF(UPPER(SUBSTITUTE(SUBSTITUTE(SUBSTITUTE(H610," ",""),",",""),";",""))=UPPER(SUBSTITUTE(SUBSTITUTE(SUBSTITUTE(I610," ",""),",",""),";","")),"Correct","Wrong"))</f>
        <v/>
      </c>
      <c r="K610" s="29"/>
      <c r="L610" s="29"/>
      <c r="M610" s="27" t="str">
        <f aca="false">IF(E610="","",IFERROR(INDEX(Lists!$B$5:$B$12,MATCH(E610,Lists!$A$5:$A$12,0)),""))</f>
        <v/>
      </c>
      <c r="N610" s="33" t="str">
        <f aca="false">IF(OR(L610="",M610=""),"",IF(L610&gt;M610,"Slow",IF(AND(J610="Wrong",L610&lt;0.5*M610),"Rushed?","OK")))</f>
        <v/>
      </c>
      <c r="O610" s="30"/>
      <c r="P610" s="30"/>
      <c r="Q610" s="34" t="str">
        <f aca="false">IF(OR(B610="",J610=""),"",IF(OR(J610="Wrong",K610="50-50",K610="Guess"),B610+Lists!$Y$5,""))</f>
        <v/>
      </c>
      <c r="R610" s="29"/>
      <c r="S610" s="34" t="str">
        <f aca="false">IF(Q610="","",B610+Lists!$Y$6)</f>
        <v/>
      </c>
      <c r="T610" s="29"/>
      <c r="U610" s="33" t="str">
        <f aca="true">IF(J610="","",IF(Q610="","—",IF(T610="Correct","Mastered",IF(OR(R610="Wrong",T610="Wrong"),"Keep reviewing",IF(AND(R610="",TODAY()&gt;=Q610),"Retry 1 DUE",IF(AND(R610="Correct",T610="",TODAY()&gt;=S610),"Retry 2 DUE",IF(R610="","Retry 1 scheduled","Retry 2 scheduled")))))))</f>
        <v/>
      </c>
    </row>
    <row r="611" customFormat="false" ht="15" hidden="false" customHeight="false" outlineLevel="0" collapsed="false">
      <c r="A611" s="27" t="str">
        <f aca="false">IF(COUNTA(B611:I611)=0,"",ROW()-4)</f>
        <v/>
      </c>
      <c r="B611" s="28"/>
      <c r="C611" s="29"/>
      <c r="D611" s="30"/>
      <c r="E611" s="29"/>
      <c r="F611" s="30"/>
      <c r="G611" s="31"/>
      <c r="H611" s="32"/>
      <c r="I611" s="32"/>
      <c r="J611" s="33" t="str">
        <f aca="false">IF(OR(H611="",I611=""),"",IF(UPPER(SUBSTITUTE(SUBSTITUTE(SUBSTITUTE(H611," ",""),",",""),";",""))=UPPER(SUBSTITUTE(SUBSTITUTE(SUBSTITUTE(I611," ",""),",",""),";","")),"Correct","Wrong"))</f>
        <v/>
      </c>
      <c r="K611" s="29"/>
      <c r="L611" s="29"/>
      <c r="M611" s="27" t="str">
        <f aca="false">IF(E611="","",IFERROR(INDEX(Lists!$B$5:$B$12,MATCH(E611,Lists!$A$5:$A$12,0)),""))</f>
        <v/>
      </c>
      <c r="N611" s="33" t="str">
        <f aca="false">IF(OR(L611="",M611=""),"",IF(L611&gt;M611,"Slow",IF(AND(J611="Wrong",L611&lt;0.5*M611),"Rushed?","OK")))</f>
        <v/>
      </c>
      <c r="O611" s="30"/>
      <c r="P611" s="30"/>
      <c r="Q611" s="34" t="str">
        <f aca="false">IF(OR(B611="",J611=""),"",IF(OR(J611="Wrong",K611="50-50",K611="Guess"),B611+Lists!$Y$5,""))</f>
        <v/>
      </c>
      <c r="R611" s="29"/>
      <c r="S611" s="34" t="str">
        <f aca="false">IF(Q611="","",B611+Lists!$Y$6)</f>
        <v/>
      </c>
      <c r="T611" s="29"/>
      <c r="U611" s="33" t="str">
        <f aca="true">IF(J611="","",IF(Q611="","—",IF(T611="Correct","Mastered",IF(OR(R611="Wrong",T611="Wrong"),"Keep reviewing",IF(AND(R611="",TODAY()&gt;=Q611),"Retry 1 DUE",IF(AND(R611="Correct",T611="",TODAY()&gt;=S611),"Retry 2 DUE",IF(R611="","Retry 1 scheduled","Retry 2 scheduled")))))))</f>
        <v/>
      </c>
    </row>
    <row r="612" customFormat="false" ht="15" hidden="false" customHeight="false" outlineLevel="0" collapsed="false">
      <c r="A612" s="27" t="str">
        <f aca="false">IF(COUNTA(B612:I612)=0,"",ROW()-4)</f>
        <v/>
      </c>
      <c r="B612" s="28"/>
      <c r="C612" s="29"/>
      <c r="D612" s="30"/>
      <c r="E612" s="29"/>
      <c r="F612" s="30"/>
      <c r="G612" s="31"/>
      <c r="H612" s="32"/>
      <c r="I612" s="32"/>
      <c r="J612" s="33" t="str">
        <f aca="false">IF(OR(H612="",I612=""),"",IF(UPPER(SUBSTITUTE(SUBSTITUTE(SUBSTITUTE(H612," ",""),",",""),";",""))=UPPER(SUBSTITUTE(SUBSTITUTE(SUBSTITUTE(I612," ",""),",",""),";","")),"Correct","Wrong"))</f>
        <v/>
      </c>
      <c r="K612" s="29"/>
      <c r="L612" s="29"/>
      <c r="M612" s="27" t="str">
        <f aca="false">IF(E612="","",IFERROR(INDEX(Lists!$B$5:$B$12,MATCH(E612,Lists!$A$5:$A$12,0)),""))</f>
        <v/>
      </c>
      <c r="N612" s="33" t="str">
        <f aca="false">IF(OR(L612="",M612=""),"",IF(L612&gt;M612,"Slow",IF(AND(J612="Wrong",L612&lt;0.5*M612),"Rushed?","OK")))</f>
        <v/>
      </c>
      <c r="O612" s="30"/>
      <c r="P612" s="30"/>
      <c r="Q612" s="34" t="str">
        <f aca="false">IF(OR(B612="",J612=""),"",IF(OR(J612="Wrong",K612="50-50",K612="Guess"),B612+Lists!$Y$5,""))</f>
        <v/>
      </c>
      <c r="R612" s="29"/>
      <c r="S612" s="34" t="str">
        <f aca="false">IF(Q612="","",B612+Lists!$Y$6)</f>
        <v/>
      </c>
      <c r="T612" s="29"/>
      <c r="U612" s="33" t="str">
        <f aca="true">IF(J612="","",IF(Q612="","—",IF(T612="Correct","Mastered",IF(OR(R612="Wrong",T612="Wrong"),"Keep reviewing",IF(AND(R612="",TODAY()&gt;=Q612),"Retry 1 DUE",IF(AND(R612="Correct",T612="",TODAY()&gt;=S612),"Retry 2 DUE",IF(R612="","Retry 1 scheduled","Retry 2 scheduled")))))))</f>
        <v/>
      </c>
    </row>
    <row r="613" customFormat="false" ht="15" hidden="false" customHeight="false" outlineLevel="0" collapsed="false">
      <c r="A613" s="27" t="str">
        <f aca="false">IF(COUNTA(B613:I613)=0,"",ROW()-4)</f>
        <v/>
      </c>
      <c r="B613" s="28"/>
      <c r="C613" s="29"/>
      <c r="D613" s="30"/>
      <c r="E613" s="29"/>
      <c r="F613" s="30"/>
      <c r="G613" s="31"/>
      <c r="H613" s="32"/>
      <c r="I613" s="32"/>
      <c r="J613" s="33" t="str">
        <f aca="false">IF(OR(H613="",I613=""),"",IF(UPPER(SUBSTITUTE(SUBSTITUTE(SUBSTITUTE(H613," ",""),",",""),";",""))=UPPER(SUBSTITUTE(SUBSTITUTE(SUBSTITUTE(I613," ",""),",",""),";","")),"Correct","Wrong"))</f>
        <v/>
      </c>
      <c r="K613" s="29"/>
      <c r="L613" s="29"/>
      <c r="M613" s="27" t="str">
        <f aca="false">IF(E613="","",IFERROR(INDEX(Lists!$B$5:$B$12,MATCH(E613,Lists!$A$5:$A$12,0)),""))</f>
        <v/>
      </c>
      <c r="N613" s="33" t="str">
        <f aca="false">IF(OR(L613="",M613=""),"",IF(L613&gt;M613,"Slow",IF(AND(J613="Wrong",L613&lt;0.5*M613),"Rushed?","OK")))</f>
        <v/>
      </c>
      <c r="O613" s="30"/>
      <c r="P613" s="30"/>
      <c r="Q613" s="34" t="str">
        <f aca="false">IF(OR(B613="",J613=""),"",IF(OR(J613="Wrong",K613="50-50",K613="Guess"),B613+Lists!$Y$5,""))</f>
        <v/>
      </c>
      <c r="R613" s="29"/>
      <c r="S613" s="34" t="str">
        <f aca="false">IF(Q613="","",B613+Lists!$Y$6)</f>
        <v/>
      </c>
      <c r="T613" s="29"/>
      <c r="U613" s="33" t="str">
        <f aca="true">IF(J613="","",IF(Q613="","—",IF(T613="Correct","Mastered",IF(OR(R613="Wrong",T613="Wrong"),"Keep reviewing",IF(AND(R613="",TODAY()&gt;=Q613),"Retry 1 DUE",IF(AND(R613="Correct",T613="",TODAY()&gt;=S613),"Retry 2 DUE",IF(R613="","Retry 1 scheduled","Retry 2 scheduled")))))))</f>
        <v/>
      </c>
    </row>
    <row r="614" customFormat="false" ht="15" hidden="false" customHeight="false" outlineLevel="0" collapsed="false">
      <c r="A614" s="27" t="str">
        <f aca="false">IF(COUNTA(B614:I614)=0,"",ROW()-4)</f>
        <v/>
      </c>
      <c r="B614" s="28"/>
      <c r="C614" s="29"/>
      <c r="D614" s="30"/>
      <c r="E614" s="29"/>
      <c r="F614" s="30"/>
      <c r="G614" s="31"/>
      <c r="H614" s="32"/>
      <c r="I614" s="32"/>
      <c r="J614" s="33" t="str">
        <f aca="false">IF(OR(H614="",I614=""),"",IF(UPPER(SUBSTITUTE(SUBSTITUTE(SUBSTITUTE(H614," ",""),",",""),";",""))=UPPER(SUBSTITUTE(SUBSTITUTE(SUBSTITUTE(I614," ",""),",",""),";","")),"Correct","Wrong"))</f>
        <v/>
      </c>
      <c r="K614" s="29"/>
      <c r="L614" s="29"/>
      <c r="M614" s="27" t="str">
        <f aca="false">IF(E614="","",IFERROR(INDEX(Lists!$B$5:$B$12,MATCH(E614,Lists!$A$5:$A$12,0)),""))</f>
        <v/>
      </c>
      <c r="N614" s="33" t="str">
        <f aca="false">IF(OR(L614="",M614=""),"",IF(L614&gt;M614,"Slow",IF(AND(J614="Wrong",L614&lt;0.5*M614),"Rushed?","OK")))</f>
        <v/>
      </c>
      <c r="O614" s="30"/>
      <c r="P614" s="30"/>
      <c r="Q614" s="34" t="str">
        <f aca="false">IF(OR(B614="",J614=""),"",IF(OR(J614="Wrong",K614="50-50",K614="Guess"),B614+Lists!$Y$5,""))</f>
        <v/>
      </c>
      <c r="R614" s="29"/>
      <c r="S614" s="34" t="str">
        <f aca="false">IF(Q614="","",B614+Lists!$Y$6)</f>
        <v/>
      </c>
      <c r="T614" s="29"/>
      <c r="U614" s="33" t="str">
        <f aca="true">IF(J614="","",IF(Q614="","—",IF(T614="Correct","Mastered",IF(OR(R614="Wrong",T614="Wrong"),"Keep reviewing",IF(AND(R614="",TODAY()&gt;=Q614),"Retry 1 DUE",IF(AND(R614="Correct",T614="",TODAY()&gt;=S614),"Retry 2 DUE",IF(R614="","Retry 1 scheduled","Retry 2 scheduled")))))))</f>
        <v/>
      </c>
    </row>
    <row r="615" customFormat="false" ht="15" hidden="false" customHeight="false" outlineLevel="0" collapsed="false">
      <c r="A615" s="27" t="str">
        <f aca="false">IF(COUNTA(B615:I615)=0,"",ROW()-4)</f>
        <v/>
      </c>
      <c r="B615" s="28"/>
      <c r="C615" s="29"/>
      <c r="D615" s="30"/>
      <c r="E615" s="29"/>
      <c r="F615" s="30"/>
      <c r="G615" s="31"/>
      <c r="H615" s="32"/>
      <c r="I615" s="32"/>
      <c r="J615" s="33" t="str">
        <f aca="false">IF(OR(H615="",I615=""),"",IF(UPPER(SUBSTITUTE(SUBSTITUTE(SUBSTITUTE(H615," ",""),",",""),";",""))=UPPER(SUBSTITUTE(SUBSTITUTE(SUBSTITUTE(I615," ",""),",",""),";","")),"Correct","Wrong"))</f>
        <v/>
      </c>
      <c r="K615" s="29"/>
      <c r="L615" s="29"/>
      <c r="M615" s="27" t="str">
        <f aca="false">IF(E615="","",IFERROR(INDEX(Lists!$B$5:$B$12,MATCH(E615,Lists!$A$5:$A$12,0)),""))</f>
        <v/>
      </c>
      <c r="N615" s="33" t="str">
        <f aca="false">IF(OR(L615="",M615=""),"",IF(L615&gt;M615,"Slow",IF(AND(J615="Wrong",L615&lt;0.5*M615),"Rushed?","OK")))</f>
        <v/>
      </c>
      <c r="O615" s="30"/>
      <c r="P615" s="30"/>
      <c r="Q615" s="34" t="str">
        <f aca="false">IF(OR(B615="",J615=""),"",IF(OR(J615="Wrong",K615="50-50",K615="Guess"),B615+Lists!$Y$5,""))</f>
        <v/>
      </c>
      <c r="R615" s="29"/>
      <c r="S615" s="34" t="str">
        <f aca="false">IF(Q615="","",B615+Lists!$Y$6)</f>
        <v/>
      </c>
      <c r="T615" s="29"/>
      <c r="U615" s="33" t="str">
        <f aca="true">IF(J615="","",IF(Q615="","—",IF(T615="Correct","Mastered",IF(OR(R615="Wrong",T615="Wrong"),"Keep reviewing",IF(AND(R615="",TODAY()&gt;=Q615),"Retry 1 DUE",IF(AND(R615="Correct",T615="",TODAY()&gt;=S615),"Retry 2 DUE",IF(R615="","Retry 1 scheduled","Retry 2 scheduled")))))))</f>
        <v/>
      </c>
    </row>
    <row r="616" customFormat="false" ht="15" hidden="false" customHeight="false" outlineLevel="0" collapsed="false">
      <c r="A616" s="27" t="str">
        <f aca="false">IF(COUNTA(B616:I616)=0,"",ROW()-4)</f>
        <v/>
      </c>
      <c r="B616" s="28"/>
      <c r="C616" s="29"/>
      <c r="D616" s="30"/>
      <c r="E616" s="29"/>
      <c r="F616" s="30"/>
      <c r="G616" s="31"/>
      <c r="H616" s="32"/>
      <c r="I616" s="32"/>
      <c r="J616" s="33" t="str">
        <f aca="false">IF(OR(H616="",I616=""),"",IF(UPPER(SUBSTITUTE(SUBSTITUTE(SUBSTITUTE(H616," ",""),",",""),";",""))=UPPER(SUBSTITUTE(SUBSTITUTE(SUBSTITUTE(I616," ",""),",",""),";","")),"Correct","Wrong"))</f>
        <v/>
      </c>
      <c r="K616" s="29"/>
      <c r="L616" s="29"/>
      <c r="M616" s="27" t="str">
        <f aca="false">IF(E616="","",IFERROR(INDEX(Lists!$B$5:$B$12,MATCH(E616,Lists!$A$5:$A$12,0)),""))</f>
        <v/>
      </c>
      <c r="N616" s="33" t="str">
        <f aca="false">IF(OR(L616="",M616=""),"",IF(L616&gt;M616,"Slow",IF(AND(J616="Wrong",L616&lt;0.5*M616),"Rushed?","OK")))</f>
        <v/>
      </c>
      <c r="O616" s="30"/>
      <c r="P616" s="30"/>
      <c r="Q616" s="34" t="str">
        <f aca="false">IF(OR(B616="",J616=""),"",IF(OR(J616="Wrong",K616="50-50",K616="Guess"),B616+Lists!$Y$5,""))</f>
        <v/>
      </c>
      <c r="R616" s="29"/>
      <c r="S616" s="34" t="str">
        <f aca="false">IF(Q616="","",B616+Lists!$Y$6)</f>
        <v/>
      </c>
      <c r="T616" s="29"/>
      <c r="U616" s="33" t="str">
        <f aca="true">IF(J616="","",IF(Q616="","—",IF(T616="Correct","Mastered",IF(OR(R616="Wrong",T616="Wrong"),"Keep reviewing",IF(AND(R616="",TODAY()&gt;=Q616),"Retry 1 DUE",IF(AND(R616="Correct",T616="",TODAY()&gt;=S616),"Retry 2 DUE",IF(R616="","Retry 1 scheduled","Retry 2 scheduled")))))))</f>
        <v/>
      </c>
    </row>
    <row r="617" customFormat="false" ht="15" hidden="false" customHeight="false" outlineLevel="0" collapsed="false">
      <c r="A617" s="27" t="str">
        <f aca="false">IF(COUNTA(B617:I617)=0,"",ROW()-4)</f>
        <v/>
      </c>
      <c r="B617" s="28"/>
      <c r="C617" s="29"/>
      <c r="D617" s="30"/>
      <c r="E617" s="29"/>
      <c r="F617" s="30"/>
      <c r="G617" s="31"/>
      <c r="H617" s="32"/>
      <c r="I617" s="32"/>
      <c r="J617" s="33" t="str">
        <f aca="false">IF(OR(H617="",I617=""),"",IF(UPPER(SUBSTITUTE(SUBSTITUTE(SUBSTITUTE(H617," ",""),",",""),";",""))=UPPER(SUBSTITUTE(SUBSTITUTE(SUBSTITUTE(I617," ",""),",",""),";","")),"Correct","Wrong"))</f>
        <v/>
      </c>
      <c r="K617" s="29"/>
      <c r="L617" s="29"/>
      <c r="M617" s="27" t="str">
        <f aca="false">IF(E617="","",IFERROR(INDEX(Lists!$B$5:$B$12,MATCH(E617,Lists!$A$5:$A$12,0)),""))</f>
        <v/>
      </c>
      <c r="N617" s="33" t="str">
        <f aca="false">IF(OR(L617="",M617=""),"",IF(L617&gt;M617,"Slow",IF(AND(J617="Wrong",L617&lt;0.5*M617),"Rushed?","OK")))</f>
        <v/>
      </c>
      <c r="O617" s="30"/>
      <c r="P617" s="30"/>
      <c r="Q617" s="34" t="str">
        <f aca="false">IF(OR(B617="",J617=""),"",IF(OR(J617="Wrong",K617="50-50",K617="Guess"),B617+Lists!$Y$5,""))</f>
        <v/>
      </c>
      <c r="R617" s="29"/>
      <c r="S617" s="34" t="str">
        <f aca="false">IF(Q617="","",B617+Lists!$Y$6)</f>
        <v/>
      </c>
      <c r="T617" s="29"/>
      <c r="U617" s="33" t="str">
        <f aca="true">IF(J617="","",IF(Q617="","—",IF(T617="Correct","Mastered",IF(OR(R617="Wrong",T617="Wrong"),"Keep reviewing",IF(AND(R617="",TODAY()&gt;=Q617),"Retry 1 DUE",IF(AND(R617="Correct",T617="",TODAY()&gt;=S617),"Retry 2 DUE",IF(R617="","Retry 1 scheduled","Retry 2 scheduled")))))))</f>
        <v/>
      </c>
    </row>
    <row r="618" customFormat="false" ht="15" hidden="false" customHeight="false" outlineLevel="0" collapsed="false">
      <c r="A618" s="27" t="str">
        <f aca="false">IF(COUNTA(B618:I618)=0,"",ROW()-4)</f>
        <v/>
      </c>
      <c r="B618" s="28"/>
      <c r="C618" s="29"/>
      <c r="D618" s="30"/>
      <c r="E618" s="29"/>
      <c r="F618" s="30"/>
      <c r="G618" s="31"/>
      <c r="H618" s="32"/>
      <c r="I618" s="32"/>
      <c r="J618" s="33" t="str">
        <f aca="false">IF(OR(H618="",I618=""),"",IF(UPPER(SUBSTITUTE(SUBSTITUTE(SUBSTITUTE(H618," ",""),",",""),";",""))=UPPER(SUBSTITUTE(SUBSTITUTE(SUBSTITUTE(I618," ",""),",",""),";","")),"Correct","Wrong"))</f>
        <v/>
      </c>
      <c r="K618" s="29"/>
      <c r="L618" s="29"/>
      <c r="M618" s="27" t="str">
        <f aca="false">IF(E618="","",IFERROR(INDEX(Lists!$B$5:$B$12,MATCH(E618,Lists!$A$5:$A$12,0)),""))</f>
        <v/>
      </c>
      <c r="N618" s="33" t="str">
        <f aca="false">IF(OR(L618="",M618=""),"",IF(L618&gt;M618,"Slow",IF(AND(J618="Wrong",L618&lt;0.5*M618),"Rushed?","OK")))</f>
        <v/>
      </c>
      <c r="O618" s="30"/>
      <c r="P618" s="30"/>
      <c r="Q618" s="34" t="str">
        <f aca="false">IF(OR(B618="",J618=""),"",IF(OR(J618="Wrong",K618="50-50",K618="Guess"),B618+Lists!$Y$5,""))</f>
        <v/>
      </c>
      <c r="R618" s="29"/>
      <c r="S618" s="34" t="str">
        <f aca="false">IF(Q618="","",B618+Lists!$Y$6)</f>
        <v/>
      </c>
      <c r="T618" s="29"/>
      <c r="U618" s="33" t="str">
        <f aca="true">IF(J618="","",IF(Q618="","—",IF(T618="Correct","Mastered",IF(OR(R618="Wrong",T618="Wrong"),"Keep reviewing",IF(AND(R618="",TODAY()&gt;=Q618),"Retry 1 DUE",IF(AND(R618="Correct",T618="",TODAY()&gt;=S618),"Retry 2 DUE",IF(R618="","Retry 1 scheduled","Retry 2 scheduled")))))))</f>
        <v/>
      </c>
    </row>
    <row r="619" customFormat="false" ht="15" hidden="false" customHeight="false" outlineLevel="0" collapsed="false">
      <c r="A619" s="27" t="str">
        <f aca="false">IF(COUNTA(B619:I619)=0,"",ROW()-4)</f>
        <v/>
      </c>
      <c r="B619" s="28"/>
      <c r="C619" s="29"/>
      <c r="D619" s="30"/>
      <c r="E619" s="29"/>
      <c r="F619" s="30"/>
      <c r="G619" s="31"/>
      <c r="H619" s="32"/>
      <c r="I619" s="32"/>
      <c r="J619" s="33" t="str">
        <f aca="false">IF(OR(H619="",I619=""),"",IF(UPPER(SUBSTITUTE(SUBSTITUTE(SUBSTITUTE(H619," ",""),",",""),";",""))=UPPER(SUBSTITUTE(SUBSTITUTE(SUBSTITUTE(I619," ",""),",",""),";","")),"Correct","Wrong"))</f>
        <v/>
      </c>
      <c r="K619" s="29"/>
      <c r="L619" s="29"/>
      <c r="M619" s="27" t="str">
        <f aca="false">IF(E619="","",IFERROR(INDEX(Lists!$B$5:$B$12,MATCH(E619,Lists!$A$5:$A$12,0)),""))</f>
        <v/>
      </c>
      <c r="N619" s="33" t="str">
        <f aca="false">IF(OR(L619="",M619=""),"",IF(L619&gt;M619,"Slow",IF(AND(J619="Wrong",L619&lt;0.5*M619),"Rushed?","OK")))</f>
        <v/>
      </c>
      <c r="O619" s="30"/>
      <c r="P619" s="30"/>
      <c r="Q619" s="34" t="str">
        <f aca="false">IF(OR(B619="",J619=""),"",IF(OR(J619="Wrong",K619="50-50",K619="Guess"),B619+Lists!$Y$5,""))</f>
        <v/>
      </c>
      <c r="R619" s="29"/>
      <c r="S619" s="34" t="str">
        <f aca="false">IF(Q619="","",B619+Lists!$Y$6)</f>
        <v/>
      </c>
      <c r="T619" s="29"/>
      <c r="U619" s="33" t="str">
        <f aca="true">IF(J619="","",IF(Q619="","—",IF(T619="Correct","Mastered",IF(OR(R619="Wrong",T619="Wrong"),"Keep reviewing",IF(AND(R619="",TODAY()&gt;=Q619),"Retry 1 DUE",IF(AND(R619="Correct",T619="",TODAY()&gt;=S619),"Retry 2 DUE",IF(R619="","Retry 1 scheduled","Retry 2 scheduled")))))))</f>
        <v/>
      </c>
    </row>
    <row r="620" customFormat="false" ht="15" hidden="false" customHeight="false" outlineLevel="0" collapsed="false">
      <c r="A620" s="27" t="str">
        <f aca="false">IF(COUNTA(B620:I620)=0,"",ROW()-4)</f>
        <v/>
      </c>
      <c r="B620" s="28"/>
      <c r="C620" s="29"/>
      <c r="D620" s="30"/>
      <c r="E620" s="29"/>
      <c r="F620" s="30"/>
      <c r="G620" s="31"/>
      <c r="H620" s="32"/>
      <c r="I620" s="32"/>
      <c r="J620" s="33" t="str">
        <f aca="false">IF(OR(H620="",I620=""),"",IF(UPPER(SUBSTITUTE(SUBSTITUTE(SUBSTITUTE(H620," ",""),",",""),";",""))=UPPER(SUBSTITUTE(SUBSTITUTE(SUBSTITUTE(I620," ",""),",",""),";","")),"Correct","Wrong"))</f>
        <v/>
      </c>
      <c r="K620" s="29"/>
      <c r="L620" s="29"/>
      <c r="M620" s="27" t="str">
        <f aca="false">IF(E620="","",IFERROR(INDEX(Lists!$B$5:$B$12,MATCH(E620,Lists!$A$5:$A$12,0)),""))</f>
        <v/>
      </c>
      <c r="N620" s="33" t="str">
        <f aca="false">IF(OR(L620="",M620=""),"",IF(L620&gt;M620,"Slow",IF(AND(J620="Wrong",L620&lt;0.5*M620),"Rushed?","OK")))</f>
        <v/>
      </c>
      <c r="O620" s="30"/>
      <c r="P620" s="30"/>
      <c r="Q620" s="34" t="str">
        <f aca="false">IF(OR(B620="",J620=""),"",IF(OR(J620="Wrong",K620="50-50",K620="Guess"),B620+Lists!$Y$5,""))</f>
        <v/>
      </c>
      <c r="R620" s="29"/>
      <c r="S620" s="34" t="str">
        <f aca="false">IF(Q620="","",B620+Lists!$Y$6)</f>
        <v/>
      </c>
      <c r="T620" s="29"/>
      <c r="U620" s="33" t="str">
        <f aca="true">IF(J620="","",IF(Q620="","—",IF(T620="Correct","Mastered",IF(OR(R620="Wrong",T620="Wrong"),"Keep reviewing",IF(AND(R620="",TODAY()&gt;=Q620),"Retry 1 DUE",IF(AND(R620="Correct",T620="",TODAY()&gt;=S620),"Retry 2 DUE",IF(R620="","Retry 1 scheduled","Retry 2 scheduled")))))))</f>
        <v/>
      </c>
    </row>
    <row r="621" customFormat="false" ht="15" hidden="false" customHeight="false" outlineLevel="0" collapsed="false">
      <c r="A621" s="27" t="str">
        <f aca="false">IF(COUNTA(B621:I621)=0,"",ROW()-4)</f>
        <v/>
      </c>
      <c r="B621" s="28"/>
      <c r="C621" s="29"/>
      <c r="D621" s="30"/>
      <c r="E621" s="29"/>
      <c r="F621" s="30"/>
      <c r="G621" s="31"/>
      <c r="H621" s="32"/>
      <c r="I621" s="32"/>
      <c r="J621" s="33" t="str">
        <f aca="false">IF(OR(H621="",I621=""),"",IF(UPPER(SUBSTITUTE(SUBSTITUTE(SUBSTITUTE(H621," ",""),",",""),";",""))=UPPER(SUBSTITUTE(SUBSTITUTE(SUBSTITUTE(I621," ",""),",",""),";","")),"Correct","Wrong"))</f>
        <v/>
      </c>
      <c r="K621" s="29"/>
      <c r="L621" s="29"/>
      <c r="M621" s="27" t="str">
        <f aca="false">IF(E621="","",IFERROR(INDEX(Lists!$B$5:$B$12,MATCH(E621,Lists!$A$5:$A$12,0)),""))</f>
        <v/>
      </c>
      <c r="N621" s="33" t="str">
        <f aca="false">IF(OR(L621="",M621=""),"",IF(L621&gt;M621,"Slow",IF(AND(J621="Wrong",L621&lt;0.5*M621),"Rushed?","OK")))</f>
        <v/>
      </c>
      <c r="O621" s="30"/>
      <c r="P621" s="30"/>
      <c r="Q621" s="34" t="str">
        <f aca="false">IF(OR(B621="",J621=""),"",IF(OR(J621="Wrong",K621="50-50",K621="Guess"),B621+Lists!$Y$5,""))</f>
        <v/>
      </c>
      <c r="R621" s="29"/>
      <c r="S621" s="34" t="str">
        <f aca="false">IF(Q621="","",B621+Lists!$Y$6)</f>
        <v/>
      </c>
      <c r="T621" s="29"/>
      <c r="U621" s="33" t="str">
        <f aca="true">IF(J621="","",IF(Q621="","—",IF(T621="Correct","Mastered",IF(OR(R621="Wrong",T621="Wrong"),"Keep reviewing",IF(AND(R621="",TODAY()&gt;=Q621),"Retry 1 DUE",IF(AND(R621="Correct",T621="",TODAY()&gt;=S621),"Retry 2 DUE",IF(R621="","Retry 1 scheduled","Retry 2 scheduled")))))))</f>
        <v/>
      </c>
    </row>
    <row r="622" customFormat="false" ht="15" hidden="false" customHeight="false" outlineLevel="0" collapsed="false">
      <c r="A622" s="27" t="str">
        <f aca="false">IF(COUNTA(B622:I622)=0,"",ROW()-4)</f>
        <v/>
      </c>
      <c r="B622" s="28"/>
      <c r="C622" s="29"/>
      <c r="D622" s="30"/>
      <c r="E622" s="29"/>
      <c r="F622" s="30"/>
      <c r="G622" s="31"/>
      <c r="H622" s="32"/>
      <c r="I622" s="32"/>
      <c r="J622" s="33" t="str">
        <f aca="false">IF(OR(H622="",I622=""),"",IF(UPPER(SUBSTITUTE(SUBSTITUTE(SUBSTITUTE(H622," ",""),",",""),";",""))=UPPER(SUBSTITUTE(SUBSTITUTE(SUBSTITUTE(I622," ",""),",",""),";","")),"Correct","Wrong"))</f>
        <v/>
      </c>
      <c r="K622" s="29"/>
      <c r="L622" s="29"/>
      <c r="M622" s="27" t="str">
        <f aca="false">IF(E622="","",IFERROR(INDEX(Lists!$B$5:$B$12,MATCH(E622,Lists!$A$5:$A$12,0)),""))</f>
        <v/>
      </c>
      <c r="N622" s="33" t="str">
        <f aca="false">IF(OR(L622="",M622=""),"",IF(L622&gt;M622,"Slow",IF(AND(J622="Wrong",L622&lt;0.5*M622),"Rushed?","OK")))</f>
        <v/>
      </c>
      <c r="O622" s="30"/>
      <c r="P622" s="30"/>
      <c r="Q622" s="34" t="str">
        <f aca="false">IF(OR(B622="",J622=""),"",IF(OR(J622="Wrong",K622="50-50",K622="Guess"),B622+Lists!$Y$5,""))</f>
        <v/>
      </c>
      <c r="R622" s="29"/>
      <c r="S622" s="34" t="str">
        <f aca="false">IF(Q622="","",B622+Lists!$Y$6)</f>
        <v/>
      </c>
      <c r="T622" s="29"/>
      <c r="U622" s="33" t="str">
        <f aca="true">IF(J622="","",IF(Q622="","—",IF(T622="Correct","Mastered",IF(OR(R622="Wrong",T622="Wrong"),"Keep reviewing",IF(AND(R622="",TODAY()&gt;=Q622),"Retry 1 DUE",IF(AND(R622="Correct",T622="",TODAY()&gt;=S622),"Retry 2 DUE",IF(R622="","Retry 1 scheduled","Retry 2 scheduled")))))))</f>
        <v/>
      </c>
    </row>
    <row r="623" customFormat="false" ht="15" hidden="false" customHeight="false" outlineLevel="0" collapsed="false">
      <c r="A623" s="27" t="str">
        <f aca="false">IF(COUNTA(B623:I623)=0,"",ROW()-4)</f>
        <v/>
      </c>
      <c r="B623" s="28"/>
      <c r="C623" s="29"/>
      <c r="D623" s="30"/>
      <c r="E623" s="29"/>
      <c r="F623" s="30"/>
      <c r="G623" s="31"/>
      <c r="H623" s="32"/>
      <c r="I623" s="32"/>
      <c r="J623" s="33" t="str">
        <f aca="false">IF(OR(H623="",I623=""),"",IF(UPPER(SUBSTITUTE(SUBSTITUTE(SUBSTITUTE(H623," ",""),",",""),";",""))=UPPER(SUBSTITUTE(SUBSTITUTE(SUBSTITUTE(I623," ",""),",",""),";","")),"Correct","Wrong"))</f>
        <v/>
      </c>
      <c r="K623" s="29"/>
      <c r="L623" s="29"/>
      <c r="M623" s="27" t="str">
        <f aca="false">IF(E623="","",IFERROR(INDEX(Lists!$B$5:$B$12,MATCH(E623,Lists!$A$5:$A$12,0)),""))</f>
        <v/>
      </c>
      <c r="N623" s="33" t="str">
        <f aca="false">IF(OR(L623="",M623=""),"",IF(L623&gt;M623,"Slow",IF(AND(J623="Wrong",L623&lt;0.5*M623),"Rushed?","OK")))</f>
        <v/>
      </c>
      <c r="O623" s="30"/>
      <c r="P623" s="30"/>
      <c r="Q623" s="34" t="str">
        <f aca="false">IF(OR(B623="",J623=""),"",IF(OR(J623="Wrong",K623="50-50",K623="Guess"),B623+Lists!$Y$5,""))</f>
        <v/>
      </c>
      <c r="R623" s="29"/>
      <c r="S623" s="34" t="str">
        <f aca="false">IF(Q623="","",B623+Lists!$Y$6)</f>
        <v/>
      </c>
      <c r="T623" s="29"/>
      <c r="U623" s="33" t="str">
        <f aca="true">IF(J623="","",IF(Q623="","—",IF(T623="Correct","Mastered",IF(OR(R623="Wrong",T623="Wrong"),"Keep reviewing",IF(AND(R623="",TODAY()&gt;=Q623),"Retry 1 DUE",IF(AND(R623="Correct",T623="",TODAY()&gt;=S623),"Retry 2 DUE",IF(R623="","Retry 1 scheduled","Retry 2 scheduled")))))))</f>
        <v/>
      </c>
    </row>
    <row r="624" customFormat="false" ht="15" hidden="false" customHeight="false" outlineLevel="0" collapsed="false">
      <c r="A624" s="27" t="str">
        <f aca="false">IF(COUNTA(B624:I624)=0,"",ROW()-4)</f>
        <v/>
      </c>
      <c r="B624" s="28"/>
      <c r="C624" s="29"/>
      <c r="D624" s="30"/>
      <c r="E624" s="29"/>
      <c r="F624" s="30"/>
      <c r="G624" s="31"/>
      <c r="H624" s="32"/>
      <c r="I624" s="32"/>
      <c r="J624" s="33" t="str">
        <f aca="false">IF(OR(H624="",I624=""),"",IF(UPPER(SUBSTITUTE(SUBSTITUTE(SUBSTITUTE(H624," ",""),",",""),";",""))=UPPER(SUBSTITUTE(SUBSTITUTE(SUBSTITUTE(I624," ",""),",",""),";","")),"Correct","Wrong"))</f>
        <v/>
      </c>
      <c r="K624" s="29"/>
      <c r="L624" s="29"/>
      <c r="M624" s="27" t="str">
        <f aca="false">IF(E624="","",IFERROR(INDEX(Lists!$B$5:$B$12,MATCH(E624,Lists!$A$5:$A$12,0)),""))</f>
        <v/>
      </c>
      <c r="N624" s="33" t="str">
        <f aca="false">IF(OR(L624="",M624=""),"",IF(L624&gt;M624,"Slow",IF(AND(J624="Wrong",L624&lt;0.5*M624),"Rushed?","OK")))</f>
        <v/>
      </c>
      <c r="O624" s="30"/>
      <c r="P624" s="30"/>
      <c r="Q624" s="34" t="str">
        <f aca="false">IF(OR(B624="",J624=""),"",IF(OR(J624="Wrong",K624="50-50",K624="Guess"),B624+Lists!$Y$5,""))</f>
        <v/>
      </c>
      <c r="R624" s="29"/>
      <c r="S624" s="34" t="str">
        <f aca="false">IF(Q624="","",B624+Lists!$Y$6)</f>
        <v/>
      </c>
      <c r="T624" s="29"/>
      <c r="U624" s="33" t="str">
        <f aca="true">IF(J624="","",IF(Q624="","—",IF(T624="Correct","Mastered",IF(OR(R624="Wrong",T624="Wrong"),"Keep reviewing",IF(AND(R624="",TODAY()&gt;=Q624),"Retry 1 DUE",IF(AND(R624="Correct",T624="",TODAY()&gt;=S624),"Retry 2 DUE",IF(R624="","Retry 1 scheduled","Retry 2 scheduled")))))))</f>
        <v/>
      </c>
    </row>
    <row r="625" customFormat="false" ht="15" hidden="false" customHeight="false" outlineLevel="0" collapsed="false">
      <c r="A625" s="27" t="str">
        <f aca="false">IF(COUNTA(B625:I625)=0,"",ROW()-4)</f>
        <v/>
      </c>
      <c r="B625" s="28"/>
      <c r="C625" s="29"/>
      <c r="D625" s="30"/>
      <c r="E625" s="29"/>
      <c r="F625" s="30"/>
      <c r="G625" s="31"/>
      <c r="H625" s="32"/>
      <c r="I625" s="32"/>
      <c r="J625" s="33" t="str">
        <f aca="false">IF(OR(H625="",I625=""),"",IF(UPPER(SUBSTITUTE(SUBSTITUTE(SUBSTITUTE(H625," ",""),",",""),";",""))=UPPER(SUBSTITUTE(SUBSTITUTE(SUBSTITUTE(I625," ",""),",",""),";","")),"Correct","Wrong"))</f>
        <v/>
      </c>
      <c r="K625" s="29"/>
      <c r="L625" s="29"/>
      <c r="M625" s="27" t="str">
        <f aca="false">IF(E625="","",IFERROR(INDEX(Lists!$B$5:$B$12,MATCH(E625,Lists!$A$5:$A$12,0)),""))</f>
        <v/>
      </c>
      <c r="N625" s="33" t="str">
        <f aca="false">IF(OR(L625="",M625=""),"",IF(L625&gt;M625,"Slow",IF(AND(J625="Wrong",L625&lt;0.5*M625),"Rushed?","OK")))</f>
        <v/>
      </c>
      <c r="O625" s="30"/>
      <c r="P625" s="30"/>
      <c r="Q625" s="34" t="str">
        <f aca="false">IF(OR(B625="",J625=""),"",IF(OR(J625="Wrong",K625="50-50",K625="Guess"),B625+Lists!$Y$5,""))</f>
        <v/>
      </c>
      <c r="R625" s="29"/>
      <c r="S625" s="34" t="str">
        <f aca="false">IF(Q625="","",B625+Lists!$Y$6)</f>
        <v/>
      </c>
      <c r="T625" s="29"/>
      <c r="U625" s="33" t="str">
        <f aca="true">IF(J625="","",IF(Q625="","—",IF(T625="Correct","Mastered",IF(OR(R625="Wrong",T625="Wrong"),"Keep reviewing",IF(AND(R625="",TODAY()&gt;=Q625),"Retry 1 DUE",IF(AND(R625="Correct",T625="",TODAY()&gt;=S625),"Retry 2 DUE",IF(R625="","Retry 1 scheduled","Retry 2 scheduled")))))))</f>
        <v/>
      </c>
    </row>
    <row r="626" customFormat="false" ht="15" hidden="false" customHeight="false" outlineLevel="0" collapsed="false">
      <c r="A626" s="27" t="str">
        <f aca="false">IF(COUNTA(B626:I626)=0,"",ROW()-4)</f>
        <v/>
      </c>
      <c r="B626" s="28"/>
      <c r="C626" s="29"/>
      <c r="D626" s="30"/>
      <c r="E626" s="29"/>
      <c r="F626" s="30"/>
      <c r="G626" s="31"/>
      <c r="H626" s="32"/>
      <c r="I626" s="32"/>
      <c r="J626" s="33" t="str">
        <f aca="false">IF(OR(H626="",I626=""),"",IF(UPPER(SUBSTITUTE(SUBSTITUTE(SUBSTITUTE(H626," ",""),",",""),";",""))=UPPER(SUBSTITUTE(SUBSTITUTE(SUBSTITUTE(I626," ",""),",",""),";","")),"Correct","Wrong"))</f>
        <v/>
      </c>
      <c r="K626" s="29"/>
      <c r="L626" s="29"/>
      <c r="M626" s="27" t="str">
        <f aca="false">IF(E626="","",IFERROR(INDEX(Lists!$B$5:$B$12,MATCH(E626,Lists!$A$5:$A$12,0)),""))</f>
        <v/>
      </c>
      <c r="N626" s="33" t="str">
        <f aca="false">IF(OR(L626="",M626=""),"",IF(L626&gt;M626,"Slow",IF(AND(J626="Wrong",L626&lt;0.5*M626),"Rushed?","OK")))</f>
        <v/>
      </c>
      <c r="O626" s="30"/>
      <c r="P626" s="30"/>
      <c r="Q626" s="34" t="str">
        <f aca="false">IF(OR(B626="",J626=""),"",IF(OR(J626="Wrong",K626="50-50",K626="Guess"),B626+Lists!$Y$5,""))</f>
        <v/>
      </c>
      <c r="R626" s="29"/>
      <c r="S626" s="34" t="str">
        <f aca="false">IF(Q626="","",B626+Lists!$Y$6)</f>
        <v/>
      </c>
      <c r="T626" s="29"/>
      <c r="U626" s="33" t="str">
        <f aca="true">IF(J626="","",IF(Q626="","—",IF(T626="Correct","Mastered",IF(OR(R626="Wrong",T626="Wrong"),"Keep reviewing",IF(AND(R626="",TODAY()&gt;=Q626),"Retry 1 DUE",IF(AND(R626="Correct",T626="",TODAY()&gt;=S626),"Retry 2 DUE",IF(R626="","Retry 1 scheduled","Retry 2 scheduled")))))))</f>
        <v/>
      </c>
    </row>
    <row r="627" customFormat="false" ht="15" hidden="false" customHeight="false" outlineLevel="0" collapsed="false">
      <c r="A627" s="27" t="str">
        <f aca="false">IF(COUNTA(B627:I627)=0,"",ROW()-4)</f>
        <v/>
      </c>
      <c r="B627" s="28"/>
      <c r="C627" s="29"/>
      <c r="D627" s="30"/>
      <c r="E627" s="29"/>
      <c r="F627" s="30"/>
      <c r="G627" s="31"/>
      <c r="H627" s="32"/>
      <c r="I627" s="32"/>
      <c r="J627" s="33" t="str">
        <f aca="false">IF(OR(H627="",I627=""),"",IF(UPPER(SUBSTITUTE(SUBSTITUTE(SUBSTITUTE(H627," ",""),",",""),";",""))=UPPER(SUBSTITUTE(SUBSTITUTE(SUBSTITUTE(I627," ",""),",",""),";","")),"Correct","Wrong"))</f>
        <v/>
      </c>
      <c r="K627" s="29"/>
      <c r="L627" s="29"/>
      <c r="M627" s="27" t="str">
        <f aca="false">IF(E627="","",IFERROR(INDEX(Lists!$B$5:$B$12,MATCH(E627,Lists!$A$5:$A$12,0)),""))</f>
        <v/>
      </c>
      <c r="N627" s="33" t="str">
        <f aca="false">IF(OR(L627="",M627=""),"",IF(L627&gt;M627,"Slow",IF(AND(J627="Wrong",L627&lt;0.5*M627),"Rushed?","OK")))</f>
        <v/>
      </c>
      <c r="O627" s="30"/>
      <c r="P627" s="30"/>
      <c r="Q627" s="34" t="str">
        <f aca="false">IF(OR(B627="",J627=""),"",IF(OR(J627="Wrong",K627="50-50",K627="Guess"),B627+Lists!$Y$5,""))</f>
        <v/>
      </c>
      <c r="R627" s="29"/>
      <c r="S627" s="34" t="str">
        <f aca="false">IF(Q627="","",B627+Lists!$Y$6)</f>
        <v/>
      </c>
      <c r="T627" s="29"/>
      <c r="U627" s="33" t="str">
        <f aca="true">IF(J627="","",IF(Q627="","—",IF(T627="Correct","Mastered",IF(OR(R627="Wrong",T627="Wrong"),"Keep reviewing",IF(AND(R627="",TODAY()&gt;=Q627),"Retry 1 DUE",IF(AND(R627="Correct",T627="",TODAY()&gt;=S627),"Retry 2 DUE",IF(R627="","Retry 1 scheduled","Retry 2 scheduled")))))))</f>
        <v/>
      </c>
    </row>
    <row r="628" customFormat="false" ht="15" hidden="false" customHeight="false" outlineLevel="0" collapsed="false">
      <c r="A628" s="27" t="str">
        <f aca="false">IF(COUNTA(B628:I628)=0,"",ROW()-4)</f>
        <v/>
      </c>
      <c r="B628" s="28"/>
      <c r="C628" s="29"/>
      <c r="D628" s="30"/>
      <c r="E628" s="29"/>
      <c r="F628" s="30"/>
      <c r="G628" s="31"/>
      <c r="H628" s="32"/>
      <c r="I628" s="32"/>
      <c r="J628" s="33" t="str">
        <f aca="false">IF(OR(H628="",I628=""),"",IF(UPPER(SUBSTITUTE(SUBSTITUTE(SUBSTITUTE(H628," ",""),",",""),";",""))=UPPER(SUBSTITUTE(SUBSTITUTE(SUBSTITUTE(I628," ",""),",",""),";","")),"Correct","Wrong"))</f>
        <v/>
      </c>
      <c r="K628" s="29"/>
      <c r="L628" s="29"/>
      <c r="M628" s="27" t="str">
        <f aca="false">IF(E628="","",IFERROR(INDEX(Lists!$B$5:$B$12,MATCH(E628,Lists!$A$5:$A$12,0)),""))</f>
        <v/>
      </c>
      <c r="N628" s="33" t="str">
        <f aca="false">IF(OR(L628="",M628=""),"",IF(L628&gt;M628,"Slow",IF(AND(J628="Wrong",L628&lt;0.5*M628),"Rushed?","OK")))</f>
        <v/>
      </c>
      <c r="O628" s="30"/>
      <c r="P628" s="30"/>
      <c r="Q628" s="34" t="str">
        <f aca="false">IF(OR(B628="",J628=""),"",IF(OR(J628="Wrong",K628="50-50",K628="Guess"),B628+Lists!$Y$5,""))</f>
        <v/>
      </c>
      <c r="R628" s="29"/>
      <c r="S628" s="34" t="str">
        <f aca="false">IF(Q628="","",B628+Lists!$Y$6)</f>
        <v/>
      </c>
      <c r="T628" s="29"/>
      <c r="U628" s="33" t="str">
        <f aca="true">IF(J628="","",IF(Q628="","—",IF(T628="Correct","Mastered",IF(OR(R628="Wrong",T628="Wrong"),"Keep reviewing",IF(AND(R628="",TODAY()&gt;=Q628),"Retry 1 DUE",IF(AND(R628="Correct",T628="",TODAY()&gt;=S628),"Retry 2 DUE",IF(R628="","Retry 1 scheduled","Retry 2 scheduled")))))))</f>
        <v/>
      </c>
    </row>
    <row r="629" customFormat="false" ht="15" hidden="false" customHeight="false" outlineLevel="0" collapsed="false">
      <c r="A629" s="27" t="str">
        <f aca="false">IF(COUNTA(B629:I629)=0,"",ROW()-4)</f>
        <v/>
      </c>
      <c r="B629" s="28"/>
      <c r="C629" s="29"/>
      <c r="D629" s="30"/>
      <c r="E629" s="29"/>
      <c r="F629" s="30"/>
      <c r="G629" s="31"/>
      <c r="H629" s="32"/>
      <c r="I629" s="32"/>
      <c r="J629" s="33" t="str">
        <f aca="false">IF(OR(H629="",I629=""),"",IF(UPPER(SUBSTITUTE(SUBSTITUTE(SUBSTITUTE(H629," ",""),",",""),";",""))=UPPER(SUBSTITUTE(SUBSTITUTE(SUBSTITUTE(I629," ",""),",",""),";","")),"Correct","Wrong"))</f>
        <v/>
      </c>
      <c r="K629" s="29"/>
      <c r="L629" s="29"/>
      <c r="M629" s="27" t="str">
        <f aca="false">IF(E629="","",IFERROR(INDEX(Lists!$B$5:$B$12,MATCH(E629,Lists!$A$5:$A$12,0)),""))</f>
        <v/>
      </c>
      <c r="N629" s="33" t="str">
        <f aca="false">IF(OR(L629="",M629=""),"",IF(L629&gt;M629,"Slow",IF(AND(J629="Wrong",L629&lt;0.5*M629),"Rushed?","OK")))</f>
        <v/>
      </c>
      <c r="O629" s="30"/>
      <c r="P629" s="30"/>
      <c r="Q629" s="34" t="str">
        <f aca="false">IF(OR(B629="",J629=""),"",IF(OR(J629="Wrong",K629="50-50",K629="Guess"),B629+Lists!$Y$5,""))</f>
        <v/>
      </c>
      <c r="R629" s="29"/>
      <c r="S629" s="34" t="str">
        <f aca="false">IF(Q629="","",B629+Lists!$Y$6)</f>
        <v/>
      </c>
      <c r="T629" s="29"/>
      <c r="U629" s="33" t="str">
        <f aca="true">IF(J629="","",IF(Q629="","—",IF(T629="Correct","Mastered",IF(OR(R629="Wrong",T629="Wrong"),"Keep reviewing",IF(AND(R629="",TODAY()&gt;=Q629),"Retry 1 DUE",IF(AND(R629="Correct",T629="",TODAY()&gt;=S629),"Retry 2 DUE",IF(R629="","Retry 1 scheduled","Retry 2 scheduled")))))))</f>
        <v/>
      </c>
    </row>
    <row r="630" customFormat="false" ht="15" hidden="false" customHeight="false" outlineLevel="0" collapsed="false">
      <c r="A630" s="27" t="str">
        <f aca="false">IF(COUNTA(B630:I630)=0,"",ROW()-4)</f>
        <v/>
      </c>
      <c r="B630" s="28"/>
      <c r="C630" s="29"/>
      <c r="D630" s="30"/>
      <c r="E630" s="29"/>
      <c r="F630" s="30"/>
      <c r="G630" s="31"/>
      <c r="H630" s="32"/>
      <c r="I630" s="32"/>
      <c r="J630" s="33" t="str">
        <f aca="false">IF(OR(H630="",I630=""),"",IF(UPPER(SUBSTITUTE(SUBSTITUTE(SUBSTITUTE(H630," ",""),",",""),";",""))=UPPER(SUBSTITUTE(SUBSTITUTE(SUBSTITUTE(I630," ",""),",",""),";","")),"Correct","Wrong"))</f>
        <v/>
      </c>
      <c r="K630" s="29"/>
      <c r="L630" s="29"/>
      <c r="M630" s="27" t="str">
        <f aca="false">IF(E630="","",IFERROR(INDEX(Lists!$B$5:$B$12,MATCH(E630,Lists!$A$5:$A$12,0)),""))</f>
        <v/>
      </c>
      <c r="N630" s="33" t="str">
        <f aca="false">IF(OR(L630="",M630=""),"",IF(L630&gt;M630,"Slow",IF(AND(J630="Wrong",L630&lt;0.5*M630),"Rushed?","OK")))</f>
        <v/>
      </c>
      <c r="O630" s="30"/>
      <c r="P630" s="30"/>
      <c r="Q630" s="34" t="str">
        <f aca="false">IF(OR(B630="",J630=""),"",IF(OR(J630="Wrong",K630="50-50",K630="Guess"),B630+Lists!$Y$5,""))</f>
        <v/>
      </c>
      <c r="R630" s="29"/>
      <c r="S630" s="34" t="str">
        <f aca="false">IF(Q630="","",B630+Lists!$Y$6)</f>
        <v/>
      </c>
      <c r="T630" s="29"/>
      <c r="U630" s="33" t="str">
        <f aca="true">IF(J630="","",IF(Q630="","—",IF(T630="Correct","Mastered",IF(OR(R630="Wrong",T630="Wrong"),"Keep reviewing",IF(AND(R630="",TODAY()&gt;=Q630),"Retry 1 DUE",IF(AND(R630="Correct",T630="",TODAY()&gt;=S630),"Retry 2 DUE",IF(R630="","Retry 1 scheduled","Retry 2 scheduled")))))))</f>
        <v/>
      </c>
    </row>
    <row r="631" customFormat="false" ht="15" hidden="false" customHeight="false" outlineLevel="0" collapsed="false">
      <c r="A631" s="27" t="str">
        <f aca="false">IF(COUNTA(B631:I631)=0,"",ROW()-4)</f>
        <v/>
      </c>
      <c r="B631" s="28"/>
      <c r="C631" s="29"/>
      <c r="D631" s="30"/>
      <c r="E631" s="29"/>
      <c r="F631" s="30"/>
      <c r="G631" s="31"/>
      <c r="H631" s="32"/>
      <c r="I631" s="32"/>
      <c r="J631" s="33" t="str">
        <f aca="false">IF(OR(H631="",I631=""),"",IF(UPPER(SUBSTITUTE(SUBSTITUTE(SUBSTITUTE(H631," ",""),",",""),";",""))=UPPER(SUBSTITUTE(SUBSTITUTE(SUBSTITUTE(I631," ",""),",",""),";","")),"Correct","Wrong"))</f>
        <v/>
      </c>
      <c r="K631" s="29"/>
      <c r="L631" s="29"/>
      <c r="M631" s="27" t="str">
        <f aca="false">IF(E631="","",IFERROR(INDEX(Lists!$B$5:$B$12,MATCH(E631,Lists!$A$5:$A$12,0)),""))</f>
        <v/>
      </c>
      <c r="N631" s="33" t="str">
        <f aca="false">IF(OR(L631="",M631=""),"",IF(L631&gt;M631,"Slow",IF(AND(J631="Wrong",L631&lt;0.5*M631),"Rushed?","OK")))</f>
        <v/>
      </c>
      <c r="O631" s="30"/>
      <c r="P631" s="30"/>
      <c r="Q631" s="34" t="str">
        <f aca="false">IF(OR(B631="",J631=""),"",IF(OR(J631="Wrong",K631="50-50",K631="Guess"),B631+Lists!$Y$5,""))</f>
        <v/>
      </c>
      <c r="R631" s="29"/>
      <c r="S631" s="34" t="str">
        <f aca="false">IF(Q631="","",B631+Lists!$Y$6)</f>
        <v/>
      </c>
      <c r="T631" s="29"/>
      <c r="U631" s="33" t="str">
        <f aca="true">IF(J631="","",IF(Q631="","—",IF(T631="Correct","Mastered",IF(OR(R631="Wrong",T631="Wrong"),"Keep reviewing",IF(AND(R631="",TODAY()&gt;=Q631),"Retry 1 DUE",IF(AND(R631="Correct",T631="",TODAY()&gt;=S631),"Retry 2 DUE",IF(R631="","Retry 1 scheduled","Retry 2 scheduled")))))))</f>
        <v/>
      </c>
    </row>
    <row r="632" customFormat="false" ht="15" hidden="false" customHeight="false" outlineLevel="0" collapsed="false">
      <c r="A632" s="27" t="str">
        <f aca="false">IF(COUNTA(B632:I632)=0,"",ROW()-4)</f>
        <v/>
      </c>
      <c r="B632" s="28"/>
      <c r="C632" s="29"/>
      <c r="D632" s="30"/>
      <c r="E632" s="29"/>
      <c r="F632" s="30"/>
      <c r="G632" s="31"/>
      <c r="H632" s="32"/>
      <c r="I632" s="32"/>
      <c r="J632" s="33" t="str">
        <f aca="false">IF(OR(H632="",I632=""),"",IF(UPPER(SUBSTITUTE(SUBSTITUTE(SUBSTITUTE(H632," ",""),",",""),";",""))=UPPER(SUBSTITUTE(SUBSTITUTE(SUBSTITUTE(I632," ",""),",",""),";","")),"Correct","Wrong"))</f>
        <v/>
      </c>
      <c r="K632" s="29"/>
      <c r="L632" s="29"/>
      <c r="M632" s="27" t="str">
        <f aca="false">IF(E632="","",IFERROR(INDEX(Lists!$B$5:$B$12,MATCH(E632,Lists!$A$5:$A$12,0)),""))</f>
        <v/>
      </c>
      <c r="N632" s="33" t="str">
        <f aca="false">IF(OR(L632="",M632=""),"",IF(L632&gt;M632,"Slow",IF(AND(J632="Wrong",L632&lt;0.5*M632),"Rushed?","OK")))</f>
        <v/>
      </c>
      <c r="O632" s="30"/>
      <c r="P632" s="30"/>
      <c r="Q632" s="34" t="str">
        <f aca="false">IF(OR(B632="",J632=""),"",IF(OR(J632="Wrong",K632="50-50",K632="Guess"),B632+Lists!$Y$5,""))</f>
        <v/>
      </c>
      <c r="R632" s="29"/>
      <c r="S632" s="34" t="str">
        <f aca="false">IF(Q632="","",B632+Lists!$Y$6)</f>
        <v/>
      </c>
      <c r="T632" s="29"/>
      <c r="U632" s="33" t="str">
        <f aca="true">IF(J632="","",IF(Q632="","—",IF(T632="Correct","Mastered",IF(OR(R632="Wrong",T632="Wrong"),"Keep reviewing",IF(AND(R632="",TODAY()&gt;=Q632),"Retry 1 DUE",IF(AND(R632="Correct",T632="",TODAY()&gt;=S632),"Retry 2 DUE",IF(R632="","Retry 1 scheduled","Retry 2 scheduled")))))))</f>
        <v/>
      </c>
    </row>
    <row r="633" customFormat="false" ht="15" hidden="false" customHeight="false" outlineLevel="0" collapsed="false">
      <c r="A633" s="27" t="str">
        <f aca="false">IF(COUNTA(B633:I633)=0,"",ROW()-4)</f>
        <v/>
      </c>
      <c r="B633" s="28"/>
      <c r="C633" s="29"/>
      <c r="D633" s="30"/>
      <c r="E633" s="29"/>
      <c r="F633" s="30"/>
      <c r="G633" s="31"/>
      <c r="H633" s="32"/>
      <c r="I633" s="32"/>
      <c r="J633" s="33" t="str">
        <f aca="false">IF(OR(H633="",I633=""),"",IF(UPPER(SUBSTITUTE(SUBSTITUTE(SUBSTITUTE(H633," ",""),",",""),";",""))=UPPER(SUBSTITUTE(SUBSTITUTE(SUBSTITUTE(I633," ",""),",",""),";","")),"Correct","Wrong"))</f>
        <v/>
      </c>
      <c r="K633" s="29"/>
      <c r="L633" s="29"/>
      <c r="M633" s="27" t="str">
        <f aca="false">IF(E633="","",IFERROR(INDEX(Lists!$B$5:$B$12,MATCH(E633,Lists!$A$5:$A$12,0)),""))</f>
        <v/>
      </c>
      <c r="N633" s="33" t="str">
        <f aca="false">IF(OR(L633="",M633=""),"",IF(L633&gt;M633,"Slow",IF(AND(J633="Wrong",L633&lt;0.5*M633),"Rushed?","OK")))</f>
        <v/>
      </c>
      <c r="O633" s="30"/>
      <c r="P633" s="30"/>
      <c r="Q633" s="34" t="str">
        <f aca="false">IF(OR(B633="",J633=""),"",IF(OR(J633="Wrong",K633="50-50",K633="Guess"),B633+Lists!$Y$5,""))</f>
        <v/>
      </c>
      <c r="R633" s="29"/>
      <c r="S633" s="34" t="str">
        <f aca="false">IF(Q633="","",B633+Lists!$Y$6)</f>
        <v/>
      </c>
      <c r="T633" s="29"/>
      <c r="U633" s="33" t="str">
        <f aca="true">IF(J633="","",IF(Q633="","—",IF(T633="Correct","Mastered",IF(OR(R633="Wrong",T633="Wrong"),"Keep reviewing",IF(AND(R633="",TODAY()&gt;=Q633),"Retry 1 DUE",IF(AND(R633="Correct",T633="",TODAY()&gt;=S633),"Retry 2 DUE",IF(R633="","Retry 1 scheduled","Retry 2 scheduled")))))))</f>
        <v/>
      </c>
    </row>
    <row r="634" customFormat="false" ht="15" hidden="false" customHeight="false" outlineLevel="0" collapsed="false">
      <c r="A634" s="27" t="str">
        <f aca="false">IF(COUNTA(B634:I634)=0,"",ROW()-4)</f>
        <v/>
      </c>
      <c r="B634" s="28"/>
      <c r="C634" s="29"/>
      <c r="D634" s="30"/>
      <c r="E634" s="29"/>
      <c r="F634" s="30"/>
      <c r="G634" s="31"/>
      <c r="H634" s="32"/>
      <c r="I634" s="32"/>
      <c r="J634" s="33" t="str">
        <f aca="false">IF(OR(H634="",I634=""),"",IF(UPPER(SUBSTITUTE(SUBSTITUTE(SUBSTITUTE(H634," ",""),",",""),";",""))=UPPER(SUBSTITUTE(SUBSTITUTE(SUBSTITUTE(I634," ",""),",",""),";","")),"Correct","Wrong"))</f>
        <v/>
      </c>
      <c r="K634" s="29"/>
      <c r="L634" s="29"/>
      <c r="M634" s="27" t="str">
        <f aca="false">IF(E634="","",IFERROR(INDEX(Lists!$B$5:$B$12,MATCH(E634,Lists!$A$5:$A$12,0)),""))</f>
        <v/>
      </c>
      <c r="N634" s="33" t="str">
        <f aca="false">IF(OR(L634="",M634=""),"",IF(L634&gt;M634,"Slow",IF(AND(J634="Wrong",L634&lt;0.5*M634),"Rushed?","OK")))</f>
        <v/>
      </c>
      <c r="O634" s="30"/>
      <c r="P634" s="30"/>
      <c r="Q634" s="34" t="str">
        <f aca="false">IF(OR(B634="",J634=""),"",IF(OR(J634="Wrong",K634="50-50",K634="Guess"),B634+Lists!$Y$5,""))</f>
        <v/>
      </c>
      <c r="R634" s="29"/>
      <c r="S634" s="34" t="str">
        <f aca="false">IF(Q634="","",B634+Lists!$Y$6)</f>
        <v/>
      </c>
      <c r="T634" s="29"/>
      <c r="U634" s="33" t="str">
        <f aca="true">IF(J634="","",IF(Q634="","—",IF(T634="Correct","Mastered",IF(OR(R634="Wrong",T634="Wrong"),"Keep reviewing",IF(AND(R634="",TODAY()&gt;=Q634),"Retry 1 DUE",IF(AND(R634="Correct",T634="",TODAY()&gt;=S634),"Retry 2 DUE",IF(R634="","Retry 1 scheduled","Retry 2 scheduled")))))))</f>
        <v/>
      </c>
    </row>
    <row r="635" customFormat="false" ht="15" hidden="false" customHeight="false" outlineLevel="0" collapsed="false">
      <c r="A635" s="27" t="str">
        <f aca="false">IF(COUNTA(B635:I635)=0,"",ROW()-4)</f>
        <v/>
      </c>
      <c r="B635" s="28"/>
      <c r="C635" s="29"/>
      <c r="D635" s="30"/>
      <c r="E635" s="29"/>
      <c r="F635" s="30"/>
      <c r="G635" s="31"/>
      <c r="H635" s="32"/>
      <c r="I635" s="32"/>
      <c r="J635" s="33" t="str">
        <f aca="false">IF(OR(H635="",I635=""),"",IF(UPPER(SUBSTITUTE(SUBSTITUTE(SUBSTITUTE(H635," ",""),",",""),";",""))=UPPER(SUBSTITUTE(SUBSTITUTE(SUBSTITUTE(I635," ",""),",",""),";","")),"Correct","Wrong"))</f>
        <v/>
      </c>
      <c r="K635" s="29"/>
      <c r="L635" s="29"/>
      <c r="M635" s="27" t="str">
        <f aca="false">IF(E635="","",IFERROR(INDEX(Lists!$B$5:$B$12,MATCH(E635,Lists!$A$5:$A$12,0)),""))</f>
        <v/>
      </c>
      <c r="N635" s="33" t="str">
        <f aca="false">IF(OR(L635="",M635=""),"",IF(L635&gt;M635,"Slow",IF(AND(J635="Wrong",L635&lt;0.5*M635),"Rushed?","OK")))</f>
        <v/>
      </c>
      <c r="O635" s="30"/>
      <c r="P635" s="30"/>
      <c r="Q635" s="34" t="str">
        <f aca="false">IF(OR(B635="",J635=""),"",IF(OR(J635="Wrong",K635="50-50",K635="Guess"),B635+Lists!$Y$5,""))</f>
        <v/>
      </c>
      <c r="R635" s="29"/>
      <c r="S635" s="34" t="str">
        <f aca="false">IF(Q635="","",B635+Lists!$Y$6)</f>
        <v/>
      </c>
      <c r="T635" s="29"/>
      <c r="U635" s="33" t="str">
        <f aca="true">IF(J635="","",IF(Q635="","—",IF(T635="Correct","Mastered",IF(OR(R635="Wrong",T635="Wrong"),"Keep reviewing",IF(AND(R635="",TODAY()&gt;=Q635),"Retry 1 DUE",IF(AND(R635="Correct",T635="",TODAY()&gt;=S635),"Retry 2 DUE",IF(R635="","Retry 1 scheduled","Retry 2 scheduled")))))))</f>
        <v/>
      </c>
    </row>
    <row r="636" customFormat="false" ht="15" hidden="false" customHeight="false" outlineLevel="0" collapsed="false">
      <c r="A636" s="27" t="str">
        <f aca="false">IF(COUNTA(B636:I636)=0,"",ROW()-4)</f>
        <v/>
      </c>
      <c r="B636" s="28"/>
      <c r="C636" s="29"/>
      <c r="D636" s="30"/>
      <c r="E636" s="29"/>
      <c r="F636" s="30"/>
      <c r="G636" s="31"/>
      <c r="H636" s="32"/>
      <c r="I636" s="32"/>
      <c r="J636" s="33" t="str">
        <f aca="false">IF(OR(H636="",I636=""),"",IF(UPPER(SUBSTITUTE(SUBSTITUTE(SUBSTITUTE(H636," ",""),",",""),";",""))=UPPER(SUBSTITUTE(SUBSTITUTE(SUBSTITUTE(I636," ",""),",",""),";","")),"Correct","Wrong"))</f>
        <v/>
      </c>
      <c r="K636" s="29"/>
      <c r="L636" s="29"/>
      <c r="M636" s="27" t="str">
        <f aca="false">IF(E636="","",IFERROR(INDEX(Lists!$B$5:$B$12,MATCH(E636,Lists!$A$5:$A$12,0)),""))</f>
        <v/>
      </c>
      <c r="N636" s="33" t="str">
        <f aca="false">IF(OR(L636="",M636=""),"",IF(L636&gt;M636,"Slow",IF(AND(J636="Wrong",L636&lt;0.5*M636),"Rushed?","OK")))</f>
        <v/>
      </c>
      <c r="O636" s="30"/>
      <c r="P636" s="30"/>
      <c r="Q636" s="34" t="str">
        <f aca="false">IF(OR(B636="",J636=""),"",IF(OR(J636="Wrong",K636="50-50",K636="Guess"),B636+Lists!$Y$5,""))</f>
        <v/>
      </c>
      <c r="R636" s="29"/>
      <c r="S636" s="34" t="str">
        <f aca="false">IF(Q636="","",B636+Lists!$Y$6)</f>
        <v/>
      </c>
      <c r="T636" s="29"/>
      <c r="U636" s="33" t="str">
        <f aca="true">IF(J636="","",IF(Q636="","—",IF(T636="Correct","Mastered",IF(OR(R636="Wrong",T636="Wrong"),"Keep reviewing",IF(AND(R636="",TODAY()&gt;=Q636),"Retry 1 DUE",IF(AND(R636="Correct",T636="",TODAY()&gt;=S636),"Retry 2 DUE",IF(R636="","Retry 1 scheduled","Retry 2 scheduled")))))))</f>
        <v/>
      </c>
    </row>
    <row r="637" customFormat="false" ht="15" hidden="false" customHeight="false" outlineLevel="0" collapsed="false">
      <c r="A637" s="27" t="str">
        <f aca="false">IF(COUNTA(B637:I637)=0,"",ROW()-4)</f>
        <v/>
      </c>
      <c r="B637" s="28"/>
      <c r="C637" s="29"/>
      <c r="D637" s="30"/>
      <c r="E637" s="29"/>
      <c r="F637" s="30"/>
      <c r="G637" s="31"/>
      <c r="H637" s="32"/>
      <c r="I637" s="32"/>
      <c r="J637" s="33" t="str">
        <f aca="false">IF(OR(H637="",I637=""),"",IF(UPPER(SUBSTITUTE(SUBSTITUTE(SUBSTITUTE(H637," ",""),",",""),";",""))=UPPER(SUBSTITUTE(SUBSTITUTE(SUBSTITUTE(I637," ",""),",",""),";","")),"Correct","Wrong"))</f>
        <v/>
      </c>
      <c r="K637" s="29"/>
      <c r="L637" s="29"/>
      <c r="M637" s="27" t="str">
        <f aca="false">IF(E637="","",IFERROR(INDEX(Lists!$B$5:$B$12,MATCH(E637,Lists!$A$5:$A$12,0)),""))</f>
        <v/>
      </c>
      <c r="N637" s="33" t="str">
        <f aca="false">IF(OR(L637="",M637=""),"",IF(L637&gt;M637,"Slow",IF(AND(J637="Wrong",L637&lt;0.5*M637),"Rushed?","OK")))</f>
        <v/>
      </c>
      <c r="O637" s="30"/>
      <c r="P637" s="30"/>
      <c r="Q637" s="34" t="str">
        <f aca="false">IF(OR(B637="",J637=""),"",IF(OR(J637="Wrong",K637="50-50",K637="Guess"),B637+Lists!$Y$5,""))</f>
        <v/>
      </c>
      <c r="R637" s="29"/>
      <c r="S637" s="34" t="str">
        <f aca="false">IF(Q637="","",B637+Lists!$Y$6)</f>
        <v/>
      </c>
      <c r="T637" s="29"/>
      <c r="U637" s="33" t="str">
        <f aca="true">IF(J637="","",IF(Q637="","—",IF(T637="Correct","Mastered",IF(OR(R637="Wrong",T637="Wrong"),"Keep reviewing",IF(AND(R637="",TODAY()&gt;=Q637),"Retry 1 DUE",IF(AND(R637="Correct",T637="",TODAY()&gt;=S637),"Retry 2 DUE",IF(R637="","Retry 1 scheduled","Retry 2 scheduled")))))))</f>
        <v/>
      </c>
    </row>
    <row r="638" customFormat="false" ht="15" hidden="false" customHeight="false" outlineLevel="0" collapsed="false">
      <c r="A638" s="27" t="str">
        <f aca="false">IF(COUNTA(B638:I638)=0,"",ROW()-4)</f>
        <v/>
      </c>
      <c r="B638" s="28"/>
      <c r="C638" s="29"/>
      <c r="D638" s="30"/>
      <c r="E638" s="29"/>
      <c r="F638" s="30"/>
      <c r="G638" s="31"/>
      <c r="H638" s="32"/>
      <c r="I638" s="32"/>
      <c r="J638" s="33" t="str">
        <f aca="false">IF(OR(H638="",I638=""),"",IF(UPPER(SUBSTITUTE(SUBSTITUTE(SUBSTITUTE(H638," ",""),",",""),";",""))=UPPER(SUBSTITUTE(SUBSTITUTE(SUBSTITUTE(I638," ",""),",",""),";","")),"Correct","Wrong"))</f>
        <v/>
      </c>
      <c r="K638" s="29"/>
      <c r="L638" s="29"/>
      <c r="M638" s="27" t="str">
        <f aca="false">IF(E638="","",IFERROR(INDEX(Lists!$B$5:$B$12,MATCH(E638,Lists!$A$5:$A$12,0)),""))</f>
        <v/>
      </c>
      <c r="N638" s="33" t="str">
        <f aca="false">IF(OR(L638="",M638=""),"",IF(L638&gt;M638,"Slow",IF(AND(J638="Wrong",L638&lt;0.5*M638),"Rushed?","OK")))</f>
        <v/>
      </c>
      <c r="O638" s="30"/>
      <c r="P638" s="30"/>
      <c r="Q638" s="34" t="str">
        <f aca="false">IF(OR(B638="",J638=""),"",IF(OR(J638="Wrong",K638="50-50",K638="Guess"),B638+Lists!$Y$5,""))</f>
        <v/>
      </c>
      <c r="R638" s="29"/>
      <c r="S638" s="34" t="str">
        <f aca="false">IF(Q638="","",B638+Lists!$Y$6)</f>
        <v/>
      </c>
      <c r="T638" s="29"/>
      <c r="U638" s="33" t="str">
        <f aca="true">IF(J638="","",IF(Q638="","—",IF(T638="Correct","Mastered",IF(OR(R638="Wrong",T638="Wrong"),"Keep reviewing",IF(AND(R638="",TODAY()&gt;=Q638),"Retry 1 DUE",IF(AND(R638="Correct",T638="",TODAY()&gt;=S638),"Retry 2 DUE",IF(R638="","Retry 1 scheduled","Retry 2 scheduled")))))))</f>
        <v/>
      </c>
    </row>
    <row r="639" customFormat="false" ht="15" hidden="false" customHeight="false" outlineLevel="0" collapsed="false">
      <c r="A639" s="27" t="str">
        <f aca="false">IF(COUNTA(B639:I639)=0,"",ROW()-4)</f>
        <v/>
      </c>
      <c r="B639" s="28"/>
      <c r="C639" s="29"/>
      <c r="D639" s="30"/>
      <c r="E639" s="29"/>
      <c r="F639" s="30"/>
      <c r="G639" s="31"/>
      <c r="H639" s="32"/>
      <c r="I639" s="32"/>
      <c r="J639" s="33" t="str">
        <f aca="false">IF(OR(H639="",I639=""),"",IF(UPPER(SUBSTITUTE(SUBSTITUTE(SUBSTITUTE(H639," ",""),",",""),";",""))=UPPER(SUBSTITUTE(SUBSTITUTE(SUBSTITUTE(I639," ",""),",",""),";","")),"Correct","Wrong"))</f>
        <v/>
      </c>
      <c r="K639" s="29"/>
      <c r="L639" s="29"/>
      <c r="M639" s="27" t="str">
        <f aca="false">IF(E639="","",IFERROR(INDEX(Lists!$B$5:$B$12,MATCH(E639,Lists!$A$5:$A$12,0)),""))</f>
        <v/>
      </c>
      <c r="N639" s="33" t="str">
        <f aca="false">IF(OR(L639="",M639=""),"",IF(L639&gt;M639,"Slow",IF(AND(J639="Wrong",L639&lt;0.5*M639),"Rushed?","OK")))</f>
        <v/>
      </c>
      <c r="O639" s="30"/>
      <c r="P639" s="30"/>
      <c r="Q639" s="34" t="str">
        <f aca="false">IF(OR(B639="",J639=""),"",IF(OR(J639="Wrong",K639="50-50",K639="Guess"),B639+Lists!$Y$5,""))</f>
        <v/>
      </c>
      <c r="R639" s="29"/>
      <c r="S639" s="34" t="str">
        <f aca="false">IF(Q639="","",B639+Lists!$Y$6)</f>
        <v/>
      </c>
      <c r="T639" s="29"/>
      <c r="U639" s="33" t="str">
        <f aca="true">IF(J639="","",IF(Q639="","—",IF(T639="Correct","Mastered",IF(OR(R639="Wrong",T639="Wrong"),"Keep reviewing",IF(AND(R639="",TODAY()&gt;=Q639),"Retry 1 DUE",IF(AND(R639="Correct",T639="",TODAY()&gt;=S639),"Retry 2 DUE",IF(R639="","Retry 1 scheduled","Retry 2 scheduled")))))))</f>
        <v/>
      </c>
    </row>
    <row r="640" customFormat="false" ht="15" hidden="false" customHeight="false" outlineLevel="0" collapsed="false">
      <c r="A640" s="27" t="str">
        <f aca="false">IF(COUNTA(B640:I640)=0,"",ROW()-4)</f>
        <v/>
      </c>
      <c r="B640" s="28"/>
      <c r="C640" s="29"/>
      <c r="D640" s="30"/>
      <c r="E640" s="29"/>
      <c r="F640" s="30"/>
      <c r="G640" s="31"/>
      <c r="H640" s="32"/>
      <c r="I640" s="32"/>
      <c r="J640" s="33" t="str">
        <f aca="false">IF(OR(H640="",I640=""),"",IF(UPPER(SUBSTITUTE(SUBSTITUTE(SUBSTITUTE(H640," ",""),",",""),";",""))=UPPER(SUBSTITUTE(SUBSTITUTE(SUBSTITUTE(I640," ",""),",",""),";","")),"Correct","Wrong"))</f>
        <v/>
      </c>
      <c r="K640" s="29"/>
      <c r="L640" s="29"/>
      <c r="M640" s="27" t="str">
        <f aca="false">IF(E640="","",IFERROR(INDEX(Lists!$B$5:$B$12,MATCH(E640,Lists!$A$5:$A$12,0)),""))</f>
        <v/>
      </c>
      <c r="N640" s="33" t="str">
        <f aca="false">IF(OR(L640="",M640=""),"",IF(L640&gt;M640,"Slow",IF(AND(J640="Wrong",L640&lt;0.5*M640),"Rushed?","OK")))</f>
        <v/>
      </c>
      <c r="O640" s="30"/>
      <c r="P640" s="30"/>
      <c r="Q640" s="34" t="str">
        <f aca="false">IF(OR(B640="",J640=""),"",IF(OR(J640="Wrong",K640="50-50",K640="Guess"),B640+Lists!$Y$5,""))</f>
        <v/>
      </c>
      <c r="R640" s="29"/>
      <c r="S640" s="34" t="str">
        <f aca="false">IF(Q640="","",B640+Lists!$Y$6)</f>
        <v/>
      </c>
      <c r="T640" s="29"/>
      <c r="U640" s="33" t="str">
        <f aca="true">IF(J640="","",IF(Q640="","—",IF(T640="Correct","Mastered",IF(OR(R640="Wrong",T640="Wrong"),"Keep reviewing",IF(AND(R640="",TODAY()&gt;=Q640),"Retry 1 DUE",IF(AND(R640="Correct",T640="",TODAY()&gt;=S640),"Retry 2 DUE",IF(R640="","Retry 1 scheduled","Retry 2 scheduled")))))))</f>
        <v/>
      </c>
    </row>
    <row r="641" customFormat="false" ht="15" hidden="false" customHeight="false" outlineLevel="0" collapsed="false">
      <c r="A641" s="27" t="str">
        <f aca="false">IF(COUNTA(B641:I641)=0,"",ROW()-4)</f>
        <v/>
      </c>
      <c r="B641" s="28"/>
      <c r="C641" s="29"/>
      <c r="D641" s="30"/>
      <c r="E641" s="29"/>
      <c r="F641" s="30"/>
      <c r="G641" s="31"/>
      <c r="H641" s="32"/>
      <c r="I641" s="32"/>
      <c r="J641" s="33" t="str">
        <f aca="false">IF(OR(H641="",I641=""),"",IF(UPPER(SUBSTITUTE(SUBSTITUTE(SUBSTITUTE(H641," ",""),",",""),";",""))=UPPER(SUBSTITUTE(SUBSTITUTE(SUBSTITUTE(I641," ",""),",",""),";","")),"Correct","Wrong"))</f>
        <v/>
      </c>
      <c r="K641" s="29"/>
      <c r="L641" s="29"/>
      <c r="M641" s="27" t="str">
        <f aca="false">IF(E641="","",IFERROR(INDEX(Lists!$B$5:$B$12,MATCH(E641,Lists!$A$5:$A$12,0)),""))</f>
        <v/>
      </c>
      <c r="N641" s="33" t="str">
        <f aca="false">IF(OR(L641="",M641=""),"",IF(L641&gt;M641,"Slow",IF(AND(J641="Wrong",L641&lt;0.5*M641),"Rushed?","OK")))</f>
        <v/>
      </c>
      <c r="O641" s="30"/>
      <c r="P641" s="30"/>
      <c r="Q641" s="34" t="str">
        <f aca="false">IF(OR(B641="",J641=""),"",IF(OR(J641="Wrong",K641="50-50",K641="Guess"),B641+Lists!$Y$5,""))</f>
        <v/>
      </c>
      <c r="R641" s="29"/>
      <c r="S641" s="34" t="str">
        <f aca="false">IF(Q641="","",B641+Lists!$Y$6)</f>
        <v/>
      </c>
      <c r="T641" s="29"/>
      <c r="U641" s="33" t="str">
        <f aca="true">IF(J641="","",IF(Q641="","—",IF(T641="Correct","Mastered",IF(OR(R641="Wrong",T641="Wrong"),"Keep reviewing",IF(AND(R641="",TODAY()&gt;=Q641),"Retry 1 DUE",IF(AND(R641="Correct",T641="",TODAY()&gt;=S641),"Retry 2 DUE",IF(R641="","Retry 1 scheduled","Retry 2 scheduled")))))))</f>
        <v/>
      </c>
    </row>
    <row r="642" customFormat="false" ht="15" hidden="false" customHeight="false" outlineLevel="0" collapsed="false">
      <c r="A642" s="27" t="str">
        <f aca="false">IF(COUNTA(B642:I642)=0,"",ROW()-4)</f>
        <v/>
      </c>
      <c r="B642" s="28"/>
      <c r="C642" s="29"/>
      <c r="D642" s="30"/>
      <c r="E642" s="29"/>
      <c r="F642" s="30"/>
      <c r="G642" s="31"/>
      <c r="H642" s="32"/>
      <c r="I642" s="32"/>
      <c r="J642" s="33" t="str">
        <f aca="false">IF(OR(H642="",I642=""),"",IF(UPPER(SUBSTITUTE(SUBSTITUTE(SUBSTITUTE(H642," ",""),",",""),";",""))=UPPER(SUBSTITUTE(SUBSTITUTE(SUBSTITUTE(I642," ",""),",",""),";","")),"Correct","Wrong"))</f>
        <v/>
      </c>
      <c r="K642" s="29"/>
      <c r="L642" s="29"/>
      <c r="M642" s="27" t="str">
        <f aca="false">IF(E642="","",IFERROR(INDEX(Lists!$B$5:$B$12,MATCH(E642,Lists!$A$5:$A$12,0)),""))</f>
        <v/>
      </c>
      <c r="N642" s="33" t="str">
        <f aca="false">IF(OR(L642="",M642=""),"",IF(L642&gt;M642,"Slow",IF(AND(J642="Wrong",L642&lt;0.5*M642),"Rushed?","OK")))</f>
        <v/>
      </c>
      <c r="O642" s="30"/>
      <c r="P642" s="30"/>
      <c r="Q642" s="34" t="str">
        <f aca="false">IF(OR(B642="",J642=""),"",IF(OR(J642="Wrong",K642="50-50",K642="Guess"),B642+Lists!$Y$5,""))</f>
        <v/>
      </c>
      <c r="R642" s="29"/>
      <c r="S642" s="34" t="str">
        <f aca="false">IF(Q642="","",B642+Lists!$Y$6)</f>
        <v/>
      </c>
      <c r="T642" s="29"/>
      <c r="U642" s="33" t="str">
        <f aca="true">IF(J642="","",IF(Q642="","—",IF(T642="Correct","Mastered",IF(OR(R642="Wrong",T642="Wrong"),"Keep reviewing",IF(AND(R642="",TODAY()&gt;=Q642),"Retry 1 DUE",IF(AND(R642="Correct",T642="",TODAY()&gt;=S642),"Retry 2 DUE",IF(R642="","Retry 1 scheduled","Retry 2 scheduled")))))))</f>
        <v/>
      </c>
    </row>
    <row r="643" customFormat="false" ht="15" hidden="false" customHeight="false" outlineLevel="0" collapsed="false">
      <c r="A643" s="27" t="str">
        <f aca="false">IF(COUNTA(B643:I643)=0,"",ROW()-4)</f>
        <v/>
      </c>
      <c r="B643" s="28"/>
      <c r="C643" s="29"/>
      <c r="D643" s="30"/>
      <c r="E643" s="29"/>
      <c r="F643" s="30"/>
      <c r="G643" s="31"/>
      <c r="H643" s="32"/>
      <c r="I643" s="32"/>
      <c r="J643" s="33" t="str">
        <f aca="false">IF(OR(H643="",I643=""),"",IF(UPPER(SUBSTITUTE(SUBSTITUTE(SUBSTITUTE(H643," ",""),",",""),";",""))=UPPER(SUBSTITUTE(SUBSTITUTE(SUBSTITUTE(I643," ",""),",",""),";","")),"Correct","Wrong"))</f>
        <v/>
      </c>
      <c r="K643" s="29"/>
      <c r="L643" s="29"/>
      <c r="M643" s="27" t="str">
        <f aca="false">IF(E643="","",IFERROR(INDEX(Lists!$B$5:$B$12,MATCH(E643,Lists!$A$5:$A$12,0)),""))</f>
        <v/>
      </c>
      <c r="N643" s="33" t="str">
        <f aca="false">IF(OR(L643="",M643=""),"",IF(L643&gt;M643,"Slow",IF(AND(J643="Wrong",L643&lt;0.5*M643),"Rushed?","OK")))</f>
        <v/>
      </c>
      <c r="O643" s="30"/>
      <c r="P643" s="30"/>
      <c r="Q643" s="34" t="str">
        <f aca="false">IF(OR(B643="",J643=""),"",IF(OR(J643="Wrong",K643="50-50",K643="Guess"),B643+Lists!$Y$5,""))</f>
        <v/>
      </c>
      <c r="R643" s="29"/>
      <c r="S643" s="34" t="str">
        <f aca="false">IF(Q643="","",B643+Lists!$Y$6)</f>
        <v/>
      </c>
      <c r="T643" s="29"/>
      <c r="U643" s="33" t="str">
        <f aca="true">IF(J643="","",IF(Q643="","—",IF(T643="Correct","Mastered",IF(OR(R643="Wrong",T643="Wrong"),"Keep reviewing",IF(AND(R643="",TODAY()&gt;=Q643),"Retry 1 DUE",IF(AND(R643="Correct",T643="",TODAY()&gt;=S643),"Retry 2 DUE",IF(R643="","Retry 1 scheduled","Retry 2 scheduled")))))))</f>
        <v/>
      </c>
    </row>
    <row r="644" customFormat="false" ht="15" hidden="false" customHeight="false" outlineLevel="0" collapsed="false">
      <c r="A644" s="27" t="str">
        <f aca="false">IF(COUNTA(B644:I644)=0,"",ROW()-4)</f>
        <v/>
      </c>
      <c r="B644" s="28"/>
      <c r="C644" s="29"/>
      <c r="D644" s="30"/>
      <c r="E644" s="29"/>
      <c r="F644" s="30"/>
      <c r="G644" s="31"/>
      <c r="H644" s="32"/>
      <c r="I644" s="32"/>
      <c r="J644" s="33" t="str">
        <f aca="false">IF(OR(H644="",I644=""),"",IF(UPPER(SUBSTITUTE(SUBSTITUTE(SUBSTITUTE(H644," ",""),",",""),";",""))=UPPER(SUBSTITUTE(SUBSTITUTE(SUBSTITUTE(I644," ",""),",",""),";","")),"Correct","Wrong"))</f>
        <v/>
      </c>
      <c r="K644" s="29"/>
      <c r="L644" s="29"/>
      <c r="M644" s="27" t="str">
        <f aca="false">IF(E644="","",IFERROR(INDEX(Lists!$B$5:$B$12,MATCH(E644,Lists!$A$5:$A$12,0)),""))</f>
        <v/>
      </c>
      <c r="N644" s="33" t="str">
        <f aca="false">IF(OR(L644="",M644=""),"",IF(L644&gt;M644,"Slow",IF(AND(J644="Wrong",L644&lt;0.5*M644),"Rushed?","OK")))</f>
        <v/>
      </c>
      <c r="O644" s="30"/>
      <c r="P644" s="30"/>
      <c r="Q644" s="34" t="str">
        <f aca="false">IF(OR(B644="",J644=""),"",IF(OR(J644="Wrong",K644="50-50",K644="Guess"),B644+Lists!$Y$5,""))</f>
        <v/>
      </c>
      <c r="R644" s="29"/>
      <c r="S644" s="34" t="str">
        <f aca="false">IF(Q644="","",B644+Lists!$Y$6)</f>
        <v/>
      </c>
      <c r="T644" s="29"/>
      <c r="U644" s="33" t="str">
        <f aca="true">IF(J644="","",IF(Q644="","—",IF(T644="Correct","Mastered",IF(OR(R644="Wrong",T644="Wrong"),"Keep reviewing",IF(AND(R644="",TODAY()&gt;=Q644),"Retry 1 DUE",IF(AND(R644="Correct",T644="",TODAY()&gt;=S644),"Retry 2 DUE",IF(R644="","Retry 1 scheduled","Retry 2 scheduled")))))))</f>
        <v/>
      </c>
    </row>
    <row r="645" customFormat="false" ht="15" hidden="false" customHeight="false" outlineLevel="0" collapsed="false">
      <c r="A645" s="27" t="str">
        <f aca="false">IF(COUNTA(B645:I645)=0,"",ROW()-4)</f>
        <v/>
      </c>
      <c r="B645" s="28"/>
      <c r="C645" s="29"/>
      <c r="D645" s="30"/>
      <c r="E645" s="29"/>
      <c r="F645" s="30"/>
      <c r="G645" s="31"/>
      <c r="H645" s="32"/>
      <c r="I645" s="32"/>
      <c r="J645" s="33" t="str">
        <f aca="false">IF(OR(H645="",I645=""),"",IF(UPPER(SUBSTITUTE(SUBSTITUTE(SUBSTITUTE(H645," ",""),",",""),";",""))=UPPER(SUBSTITUTE(SUBSTITUTE(SUBSTITUTE(I645," ",""),",",""),";","")),"Correct","Wrong"))</f>
        <v/>
      </c>
      <c r="K645" s="29"/>
      <c r="L645" s="29"/>
      <c r="M645" s="27" t="str">
        <f aca="false">IF(E645="","",IFERROR(INDEX(Lists!$B$5:$B$12,MATCH(E645,Lists!$A$5:$A$12,0)),""))</f>
        <v/>
      </c>
      <c r="N645" s="33" t="str">
        <f aca="false">IF(OR(L645="",M645=""),"",IF(L645&gt;M645,"Slow",IF(AND(J645="Wrong",L645&lt;0.5*M645),"Rushed?","OK")))</f>
        <v/>
      </c>
      <c r="O645" s="30"/>
      <c r="P645" s="30"/>
      <c r="Q645" s="34" t="str">
        <f aca="false">IF(OR(B645="",J645=""),"",IF(OR(J645="Wrong",K645="50-50",K645="Guess"),B645+Lists!$Y$5,""))</f>
        <v/>
      </c>
      <c r="R645" s="29"/>
      <c r="S645" s="34" t="str">
        <f aca="false">IF(Q645="","",B645+Lists!$Y$6)</f>
        <v/>
      </c>
      <c r="T645" s="29"/>
      <c r="U645" s="33" t="str">
        <f aca="true">IF(J645="","",IF(Q645="","—",IF(T645="Correct","Mastered",IF(OR(R645="Wrong",T645="Wrong"),"Keep reviewing",IF(AND(R645="",TODAY()&gt;=Q645),"Retry 1 DUE",IF(AND(R645="Correct",T645="",TODAY()&gt;=S645),"Retry 2 DUE",IF(R645="","Retry 1 scheduled","Retry 2 scheduled")))))))</f>
        <v/>
      </c>
    </row>
    <row r="646" customFormat="false" ht="15" hidden="false" customHeight="false" outlineLevel="0" collapsed="false">
      <c r="A646" s="27" t="str">
        <f aca="false">IF(COUNTA(B646:I646)=0,"",ROW()-4)</f>
        <v/>
      </c>
      <c r="B646" s="28"/>
      <c r="C646" s="29"/>
      <c r="D646" s="30"/>
      <c r="E646" s="29"/>
      <c r="F646" s="30"/>
      <c r="G646" s="31"/>
      <c r="H646" s="32"/>
      <c r="I646" s="32"/>
      <c r="J646" s="33" t="str">
        <f aca="false">IF(OR(H646="",I646=""),"",IF(UPPER(SUBSTITUTE(SUBSTITUTE(SUBSTITUTE(H646," ",""),",",""),";",""))=UPPER(SUBSTITUTE(SUBSTITUTE(SUBSTITUTE(I646," ",""),",",""),";","")),"Correct","Wrong"))</f>
        <v/>
      </c>
      <c r="K646" s="29"/>
      <c r="L646" s="29"/>
      <c r="M646" s="27" t="str">
        <f aca="false">IF(E646="","",IFERROR(INDEX(Lists!$B$5:$B$12,MATCH(E646,Lists!$A$5:$A$12,0)),""))</f>
        <v/>
      </c>
      <c r="N646" s="33" t="str">
        <f aca="false">IF(OR(L646="",M646=""),"",IF(L646&gt;M646,"Slow",IF(AND(J646="Wrong",L646&lt;0.5*M646),"Rushed?","OK")))</f>
        <v/>
      </c>
      <c r="O646" s="30"/>
      <c r="P646" s="30"/>
      <c r="Q646" s="34" t="str">
        <f aca="false">IF(OR(B646="",J646=""),"",IF(OR(J646="Wrong",K646="50-50",K646="Guess"),B646+Lists!$Y$5,""))</f>
        <v/>
      </c>
      <c r="R646" s="29"/>
      <c r="S646" s="34" t="str">
        <f aca="false">IF(Q646="","",B646+Lists!$Y$6)</f>
        <v/>
      </c>
      <c r="T646" s="29"/>
      <c r="U646" s="33" t="str">
        <f aca="true">IF(J646="","",IF(Q646="","—",IF(T646="Correct","Mastered",IF(OR(R646="Wrong",T646="Wrong"),"Keep reviewing",IF(AND(R646="",TODAY()&gt;=Q646),"Retry 1 DUE",IF(AND(R646="Correct",T646="",TODAY()&gt;=S646),"Retry 2 DUE",IF(R646="","Retry 1 scheduled","Retry 2 scheduled")))))))</f>
        <v/>
      </c>
    </row>
    <row r="647" customFormat="false" ht="15" hidden="false" customHeight="false" outlineLevel="0" collapsed="false">
      <c r="A647" s="27" t="str">
        <f aca="false">IF(COUNTA(B647:I647)=0,"",ROW()-4)</f>
        <v/>
      </c>
      <c r="B647" s="28"/>
      <c r="C647" s="29"/>
      <c r="D647" s="30"/>
      <c r="E647" s="29"/>
      <c r="F647" s="30"/>
      <c r="G647" s="31"/>
      <c r="H647" s="32"/>
      <c r="I647" s="32"/>
      <c r="J647" s="33" t="str">
        <f aca="false">IF(OR(H647="",I647=""),"",IF(UPPER(SUBSTITUTE(SUBSTITUTE(SUBSTITUTE(H647," ",""),",",""),";",""))=UPPER(SUBSTITUTE(SUBSTITUTE(SUBSTITUTE(I647," ",""),",",""),";","")),"Correct","Wrong"))</f>
        <v/>
      </c>
      <c r="K647" s="29"/>
      <c r="L647" s="29"/>
      <c r="M647" s="27" t="str">
        <f aca="false">IF(E647="","",IFERROR(INDEX(Lists!$B$5:$B$12,MATCH(E647,Lists!$A$5:$A$12,0)),""))</f>
        <v/>
      </c>
      <c r="N647" s="33" t="str">
        <f aca="false">IF(OR(L647="",M647=""),"",IF(L647&gt;M647,"Slow",IF(AND(J647="Wrong",L647&lt;0.5*M647),"Rushed?","OK")))</f>
        <v/>
      </c>
      <c r="O647" s="30"/>
      <c r="P647" s="30"/>
      <c r="Q647" s="34" t="str">
        <f aca="false">IF(OR(B647="",J647=""),"",IF(OR(J647="Wrong",K647="50-50",K647="Guess"),B647+Lists!$Y$5,""))</f>
        <v/>
      </c>
      <c r="R647" s="29"/>
      <c r="S647" s="34" t="str">
        <f aca="false">IF(Q647="","",B647+Lists!$Y$6)</f>
        <v/>
      </c>
      <c r="T647" s="29"/>
      <c r="U647" s="33" t="str">
        <f aca="true">IF(J647="","",IF(Q647="","—",IF(T647="Correct","Mastered",IF(OR(R647="Wrong",T647="Wrong"),"Keep reviewing",IF(AND(R647="",TODAY()&gt;=Q647),"Retry 1 DUE",IF(AND(R647="Correct",T647="",TODAY()&gt;=S647),"Retry 2 DUE",IF(R647="","Retry 1 scheduled","Retry 2 scheduled")))))))</f>
        <v/>
      </c>
    </row>
    <row r="648" customFormat="false" ht="15" hidden="false" customHeight="false" outlineLevel="0" collapsed="false">
      <c r="A648" s="27" t="str">
        <f aca="false">IF(COUNTA(B648:I648)=0,"",ROW()-4)</f>
        <v/>
      </c>
      <c r="B648" s="28"/>
      <c r="C648" s="29"/>
      <c r="D648" s="30"/>
      <c r="E648" s="29"/>
      <c r="F648" s="30"/>
      <c r="G648" s="31"/>
      <c r="H648" s="32"/>
      <c r="I648" s="32"/>
      <c r="J648" s="33" t="str">
        <f aca="false">IF(OR(H648="",I648=""),"",IF(UPPER(SUBSTITUTE(SUBSTITUTE(SUBSTITUTE(H648," ",""),",",""),";",""))=UPPER(SUBSTITUTE(SUBSTITUTE(SUBSTITUTE(I648," ",""),",",""),";","")),"Correct","Wrong"))</f>
        <v/>
      </c>
      <c r="K648" s="29"/>
      <c r="L648" s="29"/>
      <c r="M648" s="27" t="str">
        <f aca="false">IF(E648="","",IFERROR(INDEX(Lists!$B$5:$B$12,MATCH(E648,Lists!$A$5:$A$12,0)),""))</f>
        <v/>
      </c>
      <c r="N648" s="33" t="str">
        <f aca="false">IF(OR(L648="",M648=""),"",IF(L648&gt;M648,"Slow",IF(AND(J648="Wrong",L648&lt;0.5*M648),"Rushed?","OK")))</f>
        <v/>
      </c>
      <c r="O648" s="30"/>
      <c r="P648" s="30"/>
      <c r="Q648" s="34" t="str">
        <f aca="false">IF(OR(B648="",J648=""),"",IF(OR(J648="Wrong",K648="50-50",K648="Guess"),B648+Lists!$Y$5,""))</f>
        <v/>
      </c>
      <c r="R648" s="29"/>
      <c r="S648" s="34" t="str">
        <f aca="false">IF(Q648="","",B648+Lists!$Y$6)</f>
        <v/>
      </c>
      <c r="T648" s="29"/>
      <c r="U648" s="33" t="str">
        <f aca="true">IF(J648="","",IF(Q648="","—",IF(T648="Correct","Mastered",IF(OR(R648="Wrong",T648="Wrong"),"Keep reviewing",IF(AND(R648="",TODAY()&gt;=Q648),"Retry 1 DUE",IF(AND(R648="Correct",T648="",TODAY()&gt;=S648),"Retry 2 DUE",IF(R648="","Retry 1 scheduled","Retry 2 scheduled")))))))</f>
        <v/>
      </c>
    </row>
    <row r="649" customFormat="false" ht="15" hidden="false" customHeight="false" outlineLevel="0" collapsed="false">
      <c r="A649" s="27" t="str">
        <f aca="false">IF(COUNTA(B649:I649)=0,"",ROW()-4)</f>
        <v/>
      </c>
      <c r="B649" s="28"/>
      <c r="C649" s="29"/>
      <c r="D649" s="30"/>
      <c r="E649" s="29"/>
      <c r="F649" s="30"/>
      <c r="G649" s="31"/>
      <c r="H649" s="32"/>
      <c r="I649" s="32"/>
      <c r="J649" s="33" t="str">
        <f aca="false">IF(OR(H649="",I649=""),"",IF(UPPER(SUBSTITUTE(SUBSTITUTE(SUBSTITUTE(H649," ",""),",",""),";",""))=UPPER(SUBSTITUTE(SUBSTITUTE(SUBSTITUTE(I649," ",""),",",""),";","")),"Correct","Wrong"))</f>
        <v/>
      </c>
      <c r="K649" s="29"/>
      <c r="L649" s="29"/>
      <c r="M649" s="27" t="str">
        <f aca="false">IF(E649="","",IFERROR(INDEX(Lists!$B$5:$B$12,MATCH(E649,Lists!$A$5:$A$12,0)),""))</f>
        <v/>
      </c>
      <c r="N649" s="33" t="str">
        <f aca="false">IF(OR(L649="",M649=""),"",IF(L649&gt;M649,"Slow",IF(AND(J649="Wrong",L649&lt;0.5*M649),"Rushed?","OK")))</f>
        <v/>
      </c>
      <c r="O649" s="30"/>
      <c r="P649" s="30"/>
      <c r="Q649" s="34" t="str">
        <f aca="false">IF(OR(B649="",J649=""),"",IF(OR(J649="Wrong",K649="50-50",K649="Guess"),B649+Lists!$Y$5,""))</f>
        <v/>
      </c>
      <c r="R649" s="29"/>
      <c r="S649" s="34" t="str">
        <f aca="false">IF(Q649="","",B649+Lists!$Y$6)</f>
        <v/>
      </c>
      <c r="T649" s="29"/>
      <c r="U649" s="33" t="str">
        <f aca="true">IF(J649="","",IF(Q649="","—",IF(T649="Correct","Mastered",IF(OR(R649="Wrong",T649="Wrong"),"Keep reviewing",IF(AND(R649="",TODAY()&gt;=Q649),"Retry 1 DUE",IF(AND(R649="Correct",T649="",TODAY()&gt;=S649),"Retry 2 DUE",IF(R649="","Retry 1 scheduled","Retry 2 scheduled")))))))</f>
        <v/>
      </c>
    </row>
    <row r="650" customFormat="false" ht="15" hidden="false" customHeight="false" outlineLevel="0" collapsed="false">
      <c r="A650" s="27" t="str">
        <f aca="false">IF(COUNTA(B650:I650)=0,"",ROW()-4)</f>
        <v/>
      </c>
      <c r="B650" s="28"/>
      <c r="C650" s="29"/>
      <c r="D650" s="30"/>
      <c r="E650" s="29"/>
      <c r="F650" s="30"/>
      <c r="G650" s="31"/>
      <c r="H650" s="32"/>
      <c r="I650" s="32"/>
      <c r="J650" s="33" t="str">
        <f aca="false">IF(OR(H650="",I650=""),"",IF(UPPER(SUBSTITUTE(SUBSTITUTE(SUBSTITUTE(H650," ",""),",",""),";",""))=UPPER(SUBSTITUTE(SUBSTITUTE(SUBSTITUTE(I650," ",""),",",""),";","")),"Correct","Wrong"))</f>
        <v/>
      </c>
      <c r="K650" s="29"/>
      <c r="L650" s="29"/>
      <c r="M650" s="27" t="str">
        <f aca="false">IF(E650="","",IFERROR(INDEX(Lists!$B$5:$B$12,MATCH(E650,Lists!$A$5:$A$12,0)),""))</f>
        <v/>
      </c>
      <c r="N650" s="33" t="str">
        <f aca="false">IF(OR(L650="",M650=""),"",IF(L650&gt;M650,"Slow",IF(AND(J650="Wrong",L650&lt;0.5*M650),"Rushed?","OK")))</f>
        <v/>
      </c>
      <c r="O650" s="30"/>
      <c r="P650" s="30"/>
      <c r="Q650" s="34" t="str">
        <f aca="false">IF(OR(B650="",J650=""),"",IF(OR(J650="Wrong",K650="50-50",K650="Guess"),B650+Lists!$Y$5,""))</f>
        <v/>
      </c>
      <c r="R650" s="29"/>
      <c r="S650" s="34" t="str">
        <f aca="false">IF(Q650="","",B650+Lists!$Y$6)</f>
        <v/>
      </c>
      <c r="T650" s="29"/>
      <c r="U650" s="33" t="str">
        <f aca="true">IF(J650="","",IF(Q650="","—",IF(T650="Correct","Mastered",IF(OR(R650="Wrong",T650="Wrong"),"Keep reviewing",IF(AND(R650="",TODAY()&gt;=Q650),"Retry 1 DUE",IF(AND(R650="Correct",T650="",TODAY()&gt;=S650),"Retry 2 DUE",IF(R650="","Retry 1 scheduled","Retry 2 scheduled")))))))</f>
        <v/>
      </c>
    </row>
    <row r="651" customFormat="false" ht="15" hidden="false" customHeight="false" outlineLevel="0" collapsed="false">
      <c r="A651" s="27" t="str">
        <f aca="false">IF(COUNTA(B651:I651)=0,"",ROW()-4)</f>
        <v/>
      </c>
      <c r="B651" s="28"/>
      <c r="C651" s="29"/>
      <c r="D651" s="30"/>
      <c r="E651" s="29"/>
      <c r="F651" s="30"/>
      <c r="G651" s="31"/>
      <c r="H651" s="32"/>
      <c r="I651" s="32"/>
      <c r="J651" s="33" t="str">
        <f aca="false">IF(OR(H651="",I651=""),"",IF(UPPER(SUBSTITUTE(SUBSTITUTE(SUBSTITUTE(H651," ",""),",",""),";",""))=UPPER(SUBSTITUTE(SUBSTITUTE(SUBSTITUTE(I651," ",""),",",""),";","")),"Correct","Wrong"))</f>
        <v/>
      </c>
      <c r="K651" s="29"/>
      <c r="L651" s="29"/>
      <c r="M651" s="27" t="str">
        <f aca="false">IF(E651="","",IFERROR(INDEX(Lists!$B$5:$B$12,MATCH(E651,Lists!$A$5:$A$12,0)),""))</f>
        <v/>
      </c>
      <c r="N651" s="33" t="str">
        <f aca="false">IF(OR(L651="",M651=""),"",IF(L651&gt;M651,"Slow",IF(AND(J651="Wrong",L651&lt;0.5*M651),"Rushed?","OK")))</f>
        <v/>
      </c>
      <c r="O651" s="30"/>
      <c r="P651" s="30"/>
      <c r="Q651" s="34" t="str">
        <f aca="false">IF(OR(B651="",J651=""),"",IF(OR(J651="Wrong",K651="50-50",K651="Guess"),B651+Lists!$Y$5,""))</f>
        <v/>
      </c>
      <c r="R651" s="29"/>
      <c r="S651" s="34" t="str">
        <f aca="false">IF(Q651="","",B651+Lists!$Y$6)</f>
        <v/>
      </c>
      <c r="T651" s="29"/>
      <c r="U651" s="33" t="str">
        <f aca="true">IF(J651="","",IF(Q651="","—",IF(T651="Correct","Mastered",IF(OR(R651="Wrong",T651="Wrong"),"Keep reviewing",IF(AND(R651="",TODAY()&gt;=Q651),"Retry 1 DUE",IF(AND(R651="Correct",T651="",TODAY()&gt;=S651),"Retry 2 DUE",IF(R651="","Retry 1 scheduled","Retry 2 scheduled")))))))</f>
        <v/>
      </c>
    </row>
    <row r="652" customFormat="false" ht="15" hidden="false" customHeight="false" outlineLevel="0" collapsed="false">
      <c r="A652" s="27" t="str">
        <f aca="false">IF(COUNTA(B652:I652)=0,"",ROW()-4)</f>
        <v/>
      </c>
      <c r="B652" s="28"/>
      <c r="C652" s="29"/>
      <c r="D652" s="30"/>
      <c r="E652" s="29"/>
      <c r="F652" s="30"/>
      <c r="G652" s="31"/>
      <c r="H652" s="32"/>
      <c r="I652" s="32"/>
      <c r="J652" s="33" t="str">
        <f aca="false">IF(OR(H652="",I652=""),"",IF(UPPER(SUBSTITUTE(SUBSTITUTE(SUBSTITUTE(H652," ",""),",",""),";",""))=UPPER(SUBSTITUTE(SUBSTITUTE(SUBSTITUTE(I652," ",""),",",""),";","")),"Correct","Wrong"))</f>
        <v/>
      </c>
      <c r="K652" s="29"/>
      <c r="L652" s="29"/>
      <c r="M652" s="27" t="str">
        <f aca="false">IF(E652="","",IFERROR(INDEX(Lists!$B$5:$B$12,MATCH(E652,Lists!$A$5:$A$12,0)),""))</f>
        <v/>
      </c>
      <c r="N652" s="33" t="str">
        <f aca="false">IF(OR(L652="",M652=""),"",IF(L652&gt;M652,"Slow",IF(AND(J652="Wrong",L652&lt;0.5*M652),"Rushed?","OK")))</f>
        <v/>
      </c>
      <c r="O652" s="30"/>
      <c r="P652" s="30"/>
      <c r="Q652" s="34" t="str">
        <f aca="false">IF(OR(B652="",J652=""),"",IF(OR(J652="Wrong",K652="50-50",K652="Guess"),B652+Lists!$Y$5,""))</f>
        <v/>
      </c>
      <c r="R652" s="29"/>
      <c r="S652" s="34" t="str">
        <f aca="false">IF(Q652="","",B652+Lists!$Y$6)</f>
        <v/>
      </c>
      <c r="T652" s="29"/>
      <c r="U652" s="33" t="str">
        <f aca="true">IF(J652="","",IF(Q652="","—",IF(T652="Correct","Mastered",IF(OR(R652="Wrong",T652="Wrong"),"Keep reviewing",IF(AND(R652="",TODAY()&gt;=Q652),"Retry 1 DUE",IF(AND(R652="Correct",T652="",TODAY()&gt;=S652),"Retry 2 DUE",IF(R652="","Retry 1 scheduled","Retry 2 scheduled")))))))</f>
        <v/>
      </c>
    </row>
    <row r="653" customFormat="false" ht="15" hidden="false" customHeight="false" outlineLevel="0" collapsed="false">
      <c r="A653" s="27" t="str">
        <f aca="false">IF(COUNTA(B653:I653)=0,"",ROW()-4)</f>
        <v/>
      </c>
      <c r="B653" s="28"/>
      <c r="C653" s="29"/>
      <c r="D653" s="30"/>
      <c r="E653" s="29"/>
      <c r="F653" s="30"/>
      <c r="G653" s="31"/>
      <c r="H653" s="32"/>
      <c r="I653" s="32"/>
      <c r="J653" s="33" t="str">
        <f aca="false">IF(OR(H653="",I653=""),"",IF(UPPER(SUBSTITUTE(SUBSTITUTE(SUBSTITUTE(H653," ",""),",",""),";",""))=UPPER(SUBSTITUTE(SUBSTITUTE(SUBSTITUTE(I653," ",""),",",""),";","")),"Correct","Wrong"))</f>
        <v/>
      </c>
      <c r="K653" s="29"/>
      <c r="L653" s="29"/>
      <c r="M653" s="27" t="str">
        <f aca="false">IF(E653="","",IFERROR(INDEX(Lists!$B$5:$B$12,MATCH(E653,Lists!$A$5:$A$12,0)),""))</f>
        <v/>
      </c>
      <c r="N653" s="33" t="str">
        <f aca="false">IF(OR(L653="",M653=""),"",IF(L653&gt;M653,"Slow",IF(AND(J653="Wrong",L653&lt;0.5*M653),"Rushed?","OK")))</f>
        <v/>
      </c>
      <c r="O653" s="30"/>
      <c r="P653" s="30"/>
      <c r="Q653" s="34" t="str">
        <f aca="false">IF(OR(B653="",J653=""),"",IF(OR(J653="Wrong",K653="50-50",K653="Guess"),B653+Lists!$Y$5,""))</f>
        <v/>
      </c>
      <c r="R653" s="29"/>
      <c r="S653" s="34" t="str">
        <f aca="false">IF(Q653="","",B653+Lists!$Y$6)</f>
        <v/>
      </c>
      <c r="T653" s="29"/>
      <c r="U653" s="33" t="str">
        <f aca="true">IF(J653="","",IF(Q653="","—",IF(T653="Correct","Mastered",IF(OR(R653="Wrong",T653="Wrong"),"Keep reviewing",IF(AND(R653="",TODAY()&gt;=Q653),"Retry 1 DUE",IF(AND(R653="Correct",T653="",TODAY()&gt;=S653),"Retry 2 DUE",IF(R653="","Retry 1 scheduled","Retry 2 scheduled")))))))</f>
        <v/>
      </c>
    </row>
    <row r="654" customFormat="false" ht="15" hidden="false" customHeight="false" outlineLevel="0" collapsed="false">
      <c r="A654" s="27" t="str">
        <f aca="false">IF(COUNTA(B654:I654)=0,"",ROW()-4)</f>
        <v/>
      </c>
      <c r="B654" s="28"/>
      <c r="C654" s="29"/>
      <c r="D654" s="30"/>
      <c r="E654" s="29"/>
      <c r="F654" s="30"/>
      <c r="G654" s="31"/>
      <c r="H654" s="32"/>
      <c r="I654" s="32"/>
      <c r="J654" s="33" t="str">
        <f aca="false">IF(OR(H654="",I654=""),"",IF(UPPER(SUBSTITUTE(SUBSTITUTE(SUBSTITUTE(H654," ",""),",",""),";",""))=UPPER(SUBSTITUTE(SUBSTITUTE(SUBSTITUTE(I654," ",""),",",""),";","")),"Correct","Wrong"))</f>
        <v/>
      </c>
      <c r="K654" s="29"/>
      <c r="L654" s="29"/>
      <c r="M654" s="27" t="str">
        <f aca="false">IF(E654="","",IFERROR(INDEX(Lists!$B$5:$B$12,MATCH(E654,Lists!$A$5:$A$12,0)),""))</f>
        <v/>
      </c>
      <c r="N654" s="33" t="str">
        <f aca="false">IF(OR(L654="",M654=""),"",IF(L654&gt;M654,"Slow",IF(AND(J654="Wrong",L654&lt;0.5*M654),"Rushed?","OK")))</f>
        <v/>
      </c>
      <c r="O654" s="30"/>
      <c r="P654" s="30"/>
      <c r="Q654" s="34" t="str">
        <f aca="false">IF(OR(B654="",J654=""),"",IF(OR(J654="Wrong",K654="50-50",K654="Guess"),B654+Lists!$Y$5,""))</f>
        <v/>
      </c>
      <c r="R654" s="29"/>
      <c r="S654" s="34" t="str">
        <f aca="false">IF(Q654="","",B654+Lists!$Y$6)</f>
        <v/>
      </c>
      <c r="T654" s="29"/>
      <c r="U654" s="33" t="str">
        <f aca="true">IF(J654="","",IF(Q654="","—",IF(T654="Correct","Mastered",IF(OR(R654="Wrong",T654="Wrong"),"Keep reviewing",IF(AND(R654="",TODAY()&gt;=Q654),"Retry 1 DUE",IF(AND(R654="Correct",T654="",TODAY()&gt;=S654),"Retry 2 DUE",IF(R654="","Retry 1 scheduled","Retry 2 scheduled")))))))</f>
        <v/>
      </c>
    </row>
    <row r="655" customFormat="false" ht="15" hidden="false" customHeight="false" outlineLevel="0" collapsed="false">
      <c r="A655" s="27" t="str">
        <f aca="false">IF(COUNTA(B655:I655)=0,"",ROW()-4)</f>
        <v/>
      </c>
      <c r="B655" s="28"/>
      <c r="C655" s="29"/>
      <c r="D655" s="30"/>
      <c r="E655" s="29"/>
      <c r="F655" s="30"/>
      <c r="G655" s="31"/>
      <c r="H655" s="32"/>
      <c r="I655" s="32"/>
      <c r="J655" s="33" t="str">
        <f aca="false">IF(OR(H655="",I655=""),"",IF(UPPER(SUBSTITUTE(SUBSTITUTE(SUBSTITUTE(H655," ",""),",",""),";",""))=UPPER(SUBSTITUTE(SUBSTITUTE(SUBSTITUTE(I655," ",""),",",""),";","")),"Correct","Wrong"))</f>
        <v/>
      </c>
      <c r="K655" s="29"/>
      <c r="L655" s="29"/>
      <c r="M655" s="27" t="str">
        <f aca="false">IF(E655="","",IFERROR(INDEX(Lists!$B$5:$B$12,MATCH(E655,Lists!$A$5:$A$12,0)),""))</f>
        <v/>
      </c>
      <c r="N655" s="33" t="str">
        <f aca="false">IF(OR(L655="",M655=""),"",IF(L655&gt;M655,"Slow",IF(AND(J655="Wrong",L655&lt;0.5*M655),"Rushed?","OK")))</f>
        <v/>
      </c>
      <c r="O655" s="30"/>
      <c r="P655" s="30"/>
      <c r="Q655" s="34" t="str">
        <f aca="false">IF(OR(B655="",J655=""),"",IF(OR(J655="Wrong",K655="50-50",K655="Guess"),B655+Lists!$Y$5,""))</f>
        <v/>
      </c>
      <c r="R655" s="29"/>
      <c r="S655" s="34" t="str">
        <f aca="false">IF(Q655="","",B655+Lists!$Y$6)</f>
        <v/>
      </c>
      <c r="T655" s="29"/>
      <c r="U655" s="33" t="str">
        <f aca="true">IF(J655="","",IF(Q655="","—",IF(T655="Correct","Mastered",IF(OR(R655="Wrong",T655="Wrong"),"Keep reviewing",IF(AND(R655="",TODAY()&gt;=Q655),"Retry 1 DUE",IF(AND(R655="Correct",T655="",TODAY()&gt;=S655),"Retry 2 DUE",IF(R655="","Retry 1 scheduled","Retry 2 scheduled")))))))</f>
        <v/>
      </c>
    </row>
    <row r="656" customFormat="false" ht="15" hidden="false" customHeight="false" outlineLevel="0" collapsed="false">
      <c r="A656" s="27" t="str">
        <f aca="false">IF(COUNTA(B656:I656)=0,"",ROW()-4)</f>
        <v/>
      </c>
      <c r="B656" s="28"/>
      <c r="C656" s="29"/>
      <c r="D656" s="30"/>
      <c r="E656" s="29"/>
      <c r="F656" s="30"/>
      <c r="G656" s="31"/>
      <c r="H656" s="32"/>
      <c r="I656" s="32"/>
      <c r="J656" s="33" t="str">
        <f aca="false">IF(OR(H656="",I656=""),"",IF(UPPER(SUBSTITUTE(SUBSTITUTE(SUBSTITUTE(H656," ",""),",",""),";",""))=UPPER(SUBSTITUTE(SUBSTITUTE(SUBSTITUTE(I656," ",""),",",""),";","")),"Correct","Wrong"))</f>
        <v/>
      </c>
      <c r="K656" s="29"/>
      <c r="L656" s="29"/>
      <c r="M656" s="27" t="str">
        <f aca="false">IF(E656="","",IFERROR(INDEX(Lists!$B$5:$B$12,MATCH(E656,Lists!$A$5:$A$12,0)),""))</f>
        <v/>
      </c>
      <c r="N656" s="33" t="str">
        <f aca="false">IF(OR(L656="",M656=""),"",IF(L656&gt;M656,"Slow",IF(AND(J656="Wrong",L656&lt;0.5*M656),"Rushed?","OK")))</f>
        <v/>
      </c>
      <c r="O656" s="30"/>
      <c r="P656" s="30"/>
      <c r="Q656" s="34" t="str">
        <f aca="false">IF(OR(B656="",J656=""),"",IF(OR(J656="Wrong",K656="50-50",K656="Guess"),B656+Lists!$Y$5,""))</f>
        <v/>
      </c>
      <c r="R656" s="29"/>
      <c r="S656" s="34" t="str">
        <f aca="false">IF(Q656="","",B656+Lists!$Y$6)</f>
        <v/>
      </c>
      <c r="T656" s="29"/>
      <c r="U656" s="33" t="str">
        <f aca="true">IF(J656="","",IF(Q656="","—",IF(T656="Correct","Mastered",IF(OR(R656="Wrong",T656="Wrong"),"Keep reviewing",IF(AND(R656="",TODAY()&gt;=Q656),"Retry 1 DUE",IF(AND(R656="Correct",T656="",TODAY()&gt;=S656),"Retry 2 DUE",IF(R656="","Retry 1 scheduled","Retry 2 scheduled")))))))</f>
        <v/>
      </c>
    </row>
    <row r="657" customFormat="false" ht="15" hidden="false" customHeight="false" outlineLevel="0" collapsed="false">
      <c r="A657" s="27" t="str">
        <f aca="false">IF(COUNTA(B657:I657)=0,"",ROW()-4)</f>
        <v/>
      </c>
      <c r="B657" s="28"/>
      <c r="C657" s="29"/>
      <c r="D657" s="30"/>
      <c r="E657" s="29"/>
      <c r="F657" s="30"/>
      <c r="G657" s="31"/>
      <c r="H657" s="32"/>
      <c r="I657" s="32"/>
      <c r="J657" s="33" t="str">
        <f aca="false">IF(OR(H657="",I657=""),"",IF(UPPER(SUBSTITUTE(SUBSTITUTE(SUBSTITUTE(H657," ",""),",",""),";",""))=UPPER(SUBSTITUTE(SUBSTITUTE(SUBSTITUTE(I657," ",""),",",""),";","")),"Correct","Wrong"))</f>
        <v/>
      </c>
      <c r="K657" s="29"/>
      <c r="L657" s="29"/>
      <c r="M657" s="27" t="str">
        <f aca="false">IF(E657="","",IFERROR(INDEX(Lists!$B$5:$B$12,MATCH(E657,Lists!$A$5:$A$12,0)),""))</f>
        <v/>
      </c>
      <c r="N657" s="33" t="str">
        <f aca="false">IF(OR(L657="",M657=""),"",IF(L657&gt;M657,"Slow",IF(AND(J657="Wrong",L657&lt;0.5*M657),"Rushed?","OK")))</f>
        <v/>
      </c>
      <c r="O657" s="30"/>
      <c r="P657" s="30"/>
      <c r="Q657" s="34" t="str">
        <f aca="false">IF(OR(B657="",J657=""),"",IF(OR(J657="Wrong",K657="50-50",K657="Guess"),B657+Lists!$Y$5,""))</f>
        <v/>
      </c>
      <c r="R657" s="29"/>
      <c r="S657" s="34" t="str">
        <f aca="false">IF(Q657="","",B657+Lists!$Y$6)</f>
        <v/>
      </c>
      <c r="T657" s="29"/>
      <c r="U657" s="33" t="str">
        <f aca="true">IF(J657="","",IF(Q657="","—",IF(T657="Correct","Mastered",IF(OR(R657="Wrong",T657="Wrong"),"Keep reviewing",IF(AND(R657="",TODAY()&gt;=Q657),"Retry 1 DUE",IF(AND(R657="Correct",T657="",TODAY()&gt;=S657),"Retry 2 DUE",IF(R657="","Retry 1 scheduled","Retry 2 scheduled")))))))</f>
        <v/>
      </c>
    </row>
    <row r="658" customFormat="false" ht="15" hidden="false" customHeight="false" outlineLevel="0" collapsed="false">
      <c r="A658" s="27" t="str">
        <f aca="false">IF(COUNTA(B658:I658)=0,"",ROW()-4)</f>
        <v/>
      </c>
      <c r="B658" s="28"/>
      <c r="C658" s="29"/>
      <c r="D658" s="30"/>
      <c r="E658" s="29"/>
      <c r="F658" s="30"/>
      <c r="G658" s="31"/>
      <c r="H658" s="32"/>
      <c r="I658" s="32"/>
      <c r="J658" s="33" t="str">
        <f aca="false">IF(OR(H658="",I658=""),"",IF(UPPER(SUBSTITUTE(SUBSTITUTE(SUBSTITUTE(H658," ",""),",",""),";",""))=UPPER(SUBSTITUTE(SUBSTITUTE(SUBSTITUTE(I658," ",""),",",""),";","")),"Correct","Wrong"))</f>
        <v/>
      </c>
      <c r="K658" s="29"/>
      <c r="L658" s="29"/>
      <c r="M658" s="27" t="str">
        <f aca="false">IF(E658="","",IFERROR(INDEX(Lists!$B$5:$B$12,MATCH(E658,Lists!$A$5:$A$12,0)),""))</f>
        <v/>
      </c>
      <c r="N658" s="33" t="str">
        <f aca="false">IF(OR(L658="",M658=""),"",IF(L658&gt;M658,"Slow",IF(AND(J658="Wrong",L658&lt;0.5*M658),"Rushed?","OK")))</f>
        <v/>
      </c>
      <c r="O658" s="30"/>
      <c r="P658" s="30"/>
      <c r="Q658" s="34" t="str">
        <f aca="false">IF(OR(B658="",J658=""),"",IF(OR(J658="Wrong",K658="50-50",K658="Guess"),B658+Lists!$Y$5,""))</f>
        <v/>
      </c>
      <c r="R658" s="29"/>
      <c r="S658" s="34" t="str">
        <f aca="false">IF(Q658="","",B658+Lists!$Y$6)</f>
        <v/>
      </c>
      <c r="T658" s="29"/>
      <c r="U658" s="33" t="str">
        <f aca="true">IF(J658="","",IF(Q658="","—",IF(T658="Correct","Mastered",IF(OR(R658="Wrong",T658="Wrong"),"Keep reviewing",IF(AND(R658="",TODAY()&gt;=Q658),"Retry 1 DUE",IF(AND(R658="Correct",T658="",TODAY()&gt;=S658),"Retry 2 DUE",IF(R658="","Retry 1 scheduled","Retry 2 scheduled")))))))</f>
        <v/>
      </c>
    </row>
    <row r="659" customFormat="false" ht="15" hidden="false" customHeight="false" outlineLevel="0" collapsed="false">
      <c r="A659" s="27" t="str">
        <f aca="false">IF(COUNTA(B659:I659)=0,"",ROW()-4)</f>
        <v/>
      </c>
      <c r="B659" s="28"/>
      <c r="C659" s="29"/>
      <c r="D659" s="30"/>
      <c r="E659" s="29"/>
      <c r="F659" s="30"/>
      <c r="G659" s="31"/>
      <c r="H659" s="32"/>
      <c r="I659" s="32"/>
      <c r="J659" s="33" t="str">
        <f aca="false">IF(OR(H659="",I659=""),"",IF(UPPER(SUBSTITUTE(SUBSTITUTE(SUBSTITUTE(H659," ",""),",",""),";",""))=UPPER(SUBSTITUTE(SUBSTITUTE(SUBSTITUTE(I659," ",""),",",""),";","")),"Correct","Wrong"))</f>
        <v/>
      </c>
      <c r="K659" s="29"/>
      <c r="L659" s="29"/>
      <c r="M659" s="27" t="str">
        <f aca="false">IF(E659="","",IFERROR(INDEX(Lists!$B$5:$B$12,MATCH(E659,Lists!$A$5:$A$12,0)),""))</f>
        <v/>
      </c>
      <c r="N659" s="33" t="str">
        <f aca="false">IF(OR(L659="",M659=""),"",IF(L659&gt;M659,"Slow",IF(AND(J659="Wrong",L659&lt;0.5*M659),"Rushed?","OK")))</f>
        <v/>
      </c>
      <c r="O659" s="30"/>
      <c r="P659" s="30"/>
      <c r="Q659" s="34" t="str">
        <f aca="false">IF(OR(B659="",J659=""),"",IF(OR(J659="Wrong",K659="50-50",K659="Guess"),B659+Lists!$Y$5,""))</f>
        <v/>
      </c>
      <c r="R659" s="29"/>
      <c r="S659" s="34" t="str">
        <f aca="false">IF(Q659="","",B659+Lists!$Y$6)</f>
        <v/>
      </c>
      <c r="T659" s="29"/>
      <c r="U659" s="33" t="str">
        <f aca="true">IF(J659="","",IF(Q659="","—",IF(T659="Correct","Mastered",IF(OR(R659="Wrong",T659="Wrong"),"Keep reviewing",IF(AND(R659="",TODAY()&gt;=Q659),"Retry 1 DUE",IF(AND(R659="Correct",T659="",TODAY()&gt;=S659),"Retry 2 DUE",IF(R659="","Retry 1 scheduled","Retry 2 scheduled")))))))</f>
        <v/>
      </c>
    </row>
    <row r="660" customFormat="false" ht="15" hidden="false" customHeight="false" outlineLevel="0" collapsed="false">
      <c r="A660" s="27" t="str">
        <f aca="false">IF(COUNTA(B660:I660)=0,"",ROW()-4)</f>
        <v/>
      </c>
      <c r="B660" s="28"/>
      <c r="C660" s="29"/>
      <c r="D660" s="30"/>
      <c r="E660" s="29"/>
      <c r="F660" s="30"/>
      <c r="G660" s="31"/>
      <c r="H660" s="32"/>
      <c r="I660" s="32"/>
      <c r="J660" s="33" t="str">
        <f aca="false">IF(OR(H660="",I660=""),"",IF(UPPER(SUBSTITUTE(SUBSTITUTE(SUBSTITUTE(H660," ",""),",",""),";",""))=UPPER(SUBSTITUTE(SUBSTITUTE(SUBSTITUTE(I660," ",""),",",""),";","")),"Correct","Wrong"))</f>
        <v/>
      </c>
      <c r="K660" s="29"/>
      <c r="L660" s="29"/>
      <c r="M660" s="27" t="str">
        <f aca="false">IF(E660="","",IFERROR(INDEX(Lists!$B$5:$B$12,MATCH(E660,Lists!$A$5:$A$12,0)),""))</f>
        <v/>
      </c>
      <c r="N660" s="33" t="str">
        <f aca="false">IF(OR(L660="",M660=""),"",IF(L660&gt;M660,"Slow",IF(AND(J660="Wrong",L660&lt;0.5*M660),"Rushed?","OK")))</f>
        <v/>
      </c>
      <c r="O660" s="30"/>
      <c r="P660" s="30"/>
      <c r="Q660" s="34" t="str">
        <f aca="false">IF(OR(B660="",J660=""),"",IF(OR(J660="Wrong",K660="50-50",K660="Guess"),B660+Lists!$Y$5,""))</f>
        <v/>
      </c>
      <c r="R660" s="29"/>
      <c r="S660" s="34" t="str">
        <f aca="false">IF(Q660="","",B660+Lists!$Y$6)</f>
        <v/>
      </c>
      <c r="T660" s="29"/>
      <c r="U660" s="33" t="str">
        <f aca="true">IF(J660="","",IF(Q660="","—",IF(T660="Correct","Mastered",IF(OR(R660="Wrong",T660="Wrong"),"Keep reviewing",IF(AND(R660="",TODAY()&gt;=Q660),"Retry 1 DUE",IF(AND(R660="Correct",T660="",TODAY()&gt;=S660),"Retry 2 DUE",IF(R660="","Retry 1 scheduled","Retry 2 scheduled")))))))</f>
        <v/>
      </c>
    </row>
    <row r="661" customFormat="false" ht="15" hidden="false" customHeight="false" outlineLevel="0" collapsed="false">
      <c r="A661" s="27" t="str">
        <f aca="false">IF(COUNTA(B661:I661)=0,"",ROW()-4)</f>
        <v/>
      </c>
      <c r="B661" s="28"/>
      <c r="C661" s="29"/>
      <c r="D661" s="30"/>
      <c r="E661" s="29"/>
      <c r="F661" s="30"/>
      <c r="G661" s="31"/>
      <c r="H661" s="32"/>
      <c r="I661" s="32"/>
      <c r="J661" s="33" t="str">
        <f aca="false">IF(OR(H661="",I661=""),"",IF(UPPER(SUBSTITUTE(SUBSTITUTE(SUBSTITUTE(H661," ",""),",",""),";",""))=UPPER(SUBSTITUTE(SUBSTITUTE(SUBSTITUTE(I661," ",""),",",""),";","")),"Correct","Wrong"))</f>
        <v/>
      </c>
      <c r="K661" s="29"/>
      <c r="L661" s="29"/>
      <c r="M661" s="27" t="str">
        <f aca="false">IF(E661="","",IFERROR(INDEX(Lists!$B$5:$B$12,MATCH(E661,Lists!$A$5:$A$12,0)),""))</f>
        <v/>
      </c>
      <c r="N661" s="33" t="str">
        <f aca="false">IF(OR(L661="",M661=""),"",IF(L661&gt;M661,"Slow",IF(AND(J661="Wrong",L661&lt;0.5*M661),"Rushed?","OK")))</f>
        <v/>
      </c>
      <c r="O661" s="30"/>
      <c r="P661" s="30"/>
      <c r="Q661" s="34" t="str">
        <f aca="false">IF(OR(B661="",J661=""),"",IF(OR(J661="Wrong",K661="50-50",K661="Guess"),B661+Lists!$Y$5,""))</f>
        <v/>
      </c>
      <c r="R661" s="29"/>
      <c r="S661" s="34" t="str">
        <f aca="false">IF(Q661="","",B661+Lists!$Y$6)</f>
        <v/>
      </c>
      <c r="T661" s="29"/>
      <c r="U661" s="33" t="str">
        <f aca="true">IF(J661="","",IF(Q661="","—",IF(T661="Correct","Mastered",IF(OR(R661="Wrong",T661="Wrong"),"Keep reviewing",IF(AND(R661="",TODAY()&gt;=Q661),"Retry 1 DUE",IF(AND(R661="Correct",T661="",TODAY()&gt;=S661),"Retry 2 DUE",IF(R661="","Retry 1 scheduled","Retry 2 scheduled")))))))</f>
        <v/>
      </c>
    </row>
    <row r="662" customFormat="false" ht="15" hidden="false" customHeight="false" outlineLevel="0" collapsed="false">
      <c r="A662" s="27" t="str">
        <f aca="false">IF(COUNTA(B662:I662)=0,"",ROW()-4)</f>
        <v/>
      </c>
      <c r="B662" s="28"/>
      <c r="C662" s="29"/>
      <c r="D662" s="30"/>
      <c r="E662" s="29"/>
      <c r="F662" s="30"/>
      <c r="G662" s="31"/>
      <c r="H662" s="32"/>
      <c r="I662" s="32"/>
      <c r="J662" s="33" t="str">
        <f aca="false">IF(OR(H662="",I662=""),"",IF(UPPER(SUBSTITUTE(SUBSTITUTE(SUBSTITUTE(H662," ",""),",",""),";",""))=UPPER(SUBSTITUTE(SUBSTITUTE(SUBSTITUTE(I662," ",""),",",""),";","")),"Correct","Wrong"))</f>
        <v/>
      </c>
      <c r="K662" s="29"/>
      <c r="L662" s="29"/>
      <c r="M662" s="27" t="str">
        <f aca="false">IF(E662="","",IFERROR(INDEX(Lists!$B$5:$B$12,MATCH(E662,Lists!$A$5:$A$12,0)),""))</f>
        <v/>
      </c>
      <c r="N662" s="33" t="str">
        <f aca="false">IF(OR(L662="",M662=""),"",IF(L662&gt;M662,"Slow",IF(AND(J662="Wrong",L662&lt;0.5*M662),"Rushed?","OK")))</f>
        <v/>
      </c>
      <c r="O662" s="30"/>
      <c r="P662" s="30"/>
      <c r="Q662" s="34" t="str">
        <f aca="false">IF(OR(B662="",J662=""),"",IF(OR(J662="Wrong",K662="50-50",K662="Guess"),B662+Lists!$Y$5,""))</f>
        <v/>
      </c>
      <c r="R662" s="29"/>
      <c r="S662" s="34" t="str">
        <f aca="false">IF(Q662="","",B662+Lists!$Y$6)</f>
        <v/>
      </c>
      <c r="T662" s="29"/>
      <c r="U662" s="33" t="str">
        <f aca="true">IF(J662="","",IF(Q662="","—",IF(T662="Correct","Mastered",IF(OR(R662="Wrong",T662="Wrong"),"Keep reviewing",IF(AND(R662="",TODAY()&gt;=Q662),"Retry 1 DUE",IF(AND(R662="Correct",T662="",TODAY()&gt;=S662),"Retry 2 DUE",IF(R662="","Retry 1 scheduled","Retry 2 scheduled")))))))</f>
        <v/>
      </c>
    </row>
    <row r="663" customFormat="false" ht="15" hidden="false" customHeight="false" outlineLevel="0" collapsed="false">
      <c r="A663" s="27" t="str">
        <f aca="false">IF(COUNTA(B663:I663)=0,"",ROW()-4)</f>
        <v/>
      </c>
      <c r="B663" s="28"/>
      <c r="C663" s="29"/>
      <c r="D663" s="30"/>
      <c r="E663" s="29"/>
      <c r="F663" s="30"/>
      <c r="G663" s="31"/>
      <c r="H663" s="32"/>
      <c r="I663" s="32"/>
      <c r="J663" s="33" t="str">
        <f aca="false">IF(OR(H663="",I663=""),"",IF(UPPER(SUBSTITUTE(SUBSTITUTE(SUBSTITUTE(H663," ",""),",",""),";",""))=UPPER(SUBSTITUTE(SUBSTITUTE(SUBSTITUTE(I663," ",""),",",""),";","")),"Correct","Wrong"))</f>
        <v/>
      </c>
      <c r="K663" s="29"/>
      <c r="L663" s="29"/>
      <c r="M663" s="27" t="str">
        <f aca="false">IF(E663="","",IFERROR(INDEX(Lists!$B$5:$B$12,MATCH(E663,Lists!$A$5:$A$12,0)),""))</f>
        <v/>
      </c>
      <c r="N663" s="33" t="str">
        <f aca="false">IF(OR(L663="",M663=""),"",IF(L663&gt;M663,"Slow",IF(AND(J663="Wrong",L663&lt;0.5*M663),"Rushed?","OK")))</f>
        <v/>
      </c>
      <c r="O663" s="30"/>
      <c r="P663" s="30"/>
      <c r="Q663" s="34" t="str">
        <f aca="false">IF(OR(B663="",J663=""),"",IF(OR(J663="Wrong",K663="50-50",K663="Guess"),B663+Lists!$Y$5,""))</f>
        <v/>
      </c>
      <c r="R663" s="29"/>
      <c r="S663" s="34" t="str">
        <f aca="false">IF(Q663="","",B663+Lists!$Y$6)</f>
        <v/>
      </c>
      <c r="T663" s="29"/>
      <c r="U663" s="33" t="str">
        <f aca="true">IF(J663="","",IF(Q663="","—",IF(T663="Correct","Mastered",IF(OR(R663="Wrong",T663="Wrong"),"Keep reviewing",IF(AND(R663="",TODAY()&gt;=Q663),"Retry 1 DUE",IF(AND(R663="Correct",T663="",TODAY()&gt;=S663),"Retry 2 DUE",IF(R663="","Retry 1 scheduled","Retry 2 scheduled")))))))</f>
        <v/>
      </c>
    </row>
    <row r="664" customFormat="false" ht="15" hidden="false" customHeight="false" outlineLevel="0" collapsed="false">
      <c r="A664" s="27" t="str">
        <f aca="false">IF(COUNTA(B664:I664)=0,"",ROW()-4)</f>
        <v/>
      </c>
      <c r="B664" s="28"/>
      <c r="C664" s="29"/>
      <c r="D664" s="30"/>
      <c r="E664" s="29"/>
      <c r="F664" s="30"/>
      <c r="G664" s="31"/>
      <c r="H664" s="32"/>
      <c r="I664" s="32"/>
      <c r="J664" s="33" t="str">
        <f aca="false">IF(OR(H664="",I664=""),"",IF(UPPER(SUBSTITUTE(SUBSTITUTE(SUBSTITUTE(H664," ",""),",",""),";",""))=UPPER(SUBSTITUTE(SUBSTITUTE(SUBSTITUTE(I664," ",""),",",""),";","")),"Correct","Wrong"))</f>
        <v/>
      </c>
      <c r="K664" s="29"/>
      <c r="L664" s="29"/>
      <c r="M664" s="27" t="str">
        <f aca="false">IF(E664="","",IFERROR(INDEX(Lists!$B$5:$B$12,MATCH(E664,Lists!$A$5:$A$12,0)),""))</f>
        <v/>
      </c>
      <c r="N664" s="33" t="str">
        <f aca="false">IF(OR(L664="",M664=""),"",IF(L664&gt;M664,"Slow",IF(AND(J664="Wrong",L664&lt;0.5*M664),"Rushed?","OK")))</f>
        <v/>
      </c>
      <c r="O664" s="30"/>
      <c r="P664" s="30"/>
      <c r="Q664" s="34" t="str">
        <f aca="false">IF(OR(B664="",J664=""),"",IF(OR(J664="Wrong",K664="50-50",K664="Guess"),B664+Lists!$Y$5,""))</f>
        <v/>
      </c>
      <c r="R664" s="29"/>
      <c r="S664" s="34" t="str">
        <f aca="false">IF(Q664="","",B664+Lists!$Y$6)</f>
        <v/>
      </c>
      <c r="T664" s="29"/>
      <c r="U664" s="33" t="str">
        <f aca="true">IF(J664="","",IF(Q664="","—",IF(T664="Correct","Mastered",IF(OR(R664="Wrong",T664="Wrong"),"Keep reviewing",IF(AND(R664="",TODAY()&gt;=Q664),"Retry 1 DUE",IF(AND(R664="Correct",T664="",TODAY()&gt;=S664),"Retry 2 DUE",IF(R664="","Retry 1 scheduled","Retry 2 scheduled")))))))</f>
        <v/>
      </c>
    </row>
    <row r="665" customFormat="false" ht="15" hidden="false" customHeight="false" outlineLevel="0" collapsed="false">
      <c r="A665" s="27" t="str">
        <f aca="false">IF(COUNTA(B665:I665)=0,"",ROW()-4)</f>
        <v/>
      </c>
      <c r="B665" s="28"/>
      <c r="C665" s="29"/>
      <c r="D665" s="30"/>
      <c r="E665" s="29"/>
      <c r="F665" s="30"/>
      <c r="G665" s="31"/>
      <c r="H665" s="32"/>
      <c r="I665" s="32"/>
      <c r="J665" s="33" t="str">
        <f aca="false">IF(OR(H665="",I665=""),"",IF(UPPER(SUBSTITUTE(SUBSTITUTE(SUBSTITUTE(H665," ",""),",",""),";",""))=UPPER(SUBSTITUTE(SUBSTITUTE(SUBSTITUTE(I665," ",""),",",""),";","")),"Correct","Wrong"))</f>
        <v/>
      </c>
      <c r="K665" s="29"/>
      <c r="L665" s="29"/>
      <c r="M665" s="27" t="str">
        <f aca="false">IF(E665="","",IFERROR(INDEX(Lists!$B$5:$B$12,MATCH(E665,Lists!$A$5:$A$12,0)),""))</f>
        <v/>
      </c>
      <c r="N665" s="33" t="str">
        <f aca="false">IF(OR(L665="",M665=""),"",IF(L665&gt;M665,"Slow",IF(AND(J665="Wrong",L665&lt;0.5*M665),"Rushed?","OK")))</f>
        <v/>
      </c>
      <c r="O665" s="30"/>
      <c r="P665" s="30"/>
      <c r="Q665" s="34" t="str">
        <f aca="false">IF(OR(B665="",J665=""),"",IF(OR(J665="Wrong",K665="50-50",K665="Guess"),B665+Lists!$Y$5,""))</f>
        <v/>
      </c>
      <c r="R665" s="29"/>
      <c r="S665" s="34" t="str">
        <f aca="false">IF(Q665="","",B665+Lists!$Y$6)</f>
        <v/>
      </c>
      <c r="T665" s="29"/>
      <c r="U665" s="33" t="str">
        <f aca="true">IF(J665="","",IF(Q665="","—",IF(T665="Correct","Mastered",IF(OR(R665="Wrong",T665="Wrong"),"Keep reviewing",IF(AND(R665="",TODAY()&gt;=Q665),"Retry 1 DUE",IF(AND(R665="Correct",T665="",TODAY()&gt;=S665),"Retry 2 DUE",IF(R665="","Retry 1 scheduled","Retry 2 scheduled")))))))</f>
        <v/>
      </c>
    </row>
    <row r="666" customFormat="false" ht="15" hidden="false" customHeight="false" outlineLevel="0" collapsed="false">
      <c r="A666" s="27" t="str">
        <f aca="false">IF(COUNTA(B666:I666)=0,"",ROW()-4)</f>
        <v/>
      </c>
      <c r="B666" s="28"/>
      <c r="C666" s="29"/>
      <c r="D666" s="30"/>
      <c r="E666" s="29"/>
      <c r="F666" s="30"/>
      <c r="G666" s="31"/>
      <c r="H666" s="32"/>
      <c r="I666" s="32"/>
      <c r="J666" s="33" t="str">
        <f aca="false">IF(OR(H666="",I666=""),"",IF(UPPER(SUBSTITUTE(SUBSTITUTE(SUBSTITUTE(H666," ",""),",",""),";",""))=UPPER(SUBSTITUTE(SUBSTITUTE(SUBSTITUTE(I666," ",""),",",""),";","")),"Correct","Wrong"))</f>
        <v/>
      </c>
      <c r="K666" s="29"/>
      <c r="L666" s="29"/>
      <c r="M666" s="27" t="str">
        <f aca="false">IF(E666="","",IFERROR(INDEX(Lists!$B$5:$B$12,MATCH(E666,Lists!$A$5:$A$12,0)),""))</f>
        <v/>
      </c>
      <c r="N666" s="33" t="str">
        <f aca="false">IF(OR(L666="",M666=""),"",IF(L666&gt;M666,"Slow",IF(AND(J666="Wrong",L666&lt;0.5*M666),"Rushed?","OK")))</f>
        <v/>
      </c>
      <c r="O666" s="30"/>
      <c r="P666" s="30"/>
      <c r="Q666" s="34" t="str">
        <f aca="false">IF(OR(B666="",J666=""),"",IF(OR(J666="Wrong",K666="50-50",K666="Guess"),B666+Lists!$Y$5,""))</f>
        <v/>
      </c>
      <c r="R666" s="29"/>
      <c r="S666" s="34" t="str">
        <f aca="false">IF(Q666="","",B666+Lists!$Y$6)</f>
        <v/>
      </c>
      <c r="T666" s="29"/>
      <c r="U666" s="33" t="str">
        <f aca="true">IF(J666="","",IF(Q666="","—",IF(T666="Correct","Mastered",IF(OR(R666="Wrong",T666="Wrong"),"Keep reviewing",IF(AND(R666="",TODAY()&gt;=Q666),"Retry 1 DUE",IF(AND(R666="Correct",T666="",TODAY()&gt;=S666),"Retry 2 DUE",IF(R666="","Retry 1 scheduled","Retry 2 scheduled")))))))</f>
        <v/>
      </c>
    </row>
    <row r="667" customFormat="false" ht="15" hidden="false" customHeight="false" outlineLevel="0" collapsed="false">
      <c r="A667" s="27" t="str">
        <f aca="false">IF(COUNTA(B667:I667)=0,"",ROW()-4)</f>
        <v/>
      </c>
      <c r="B667" s="28"/>
      <c r="C667" s="29"/>
      <c r="D667" s="30"/>
      <c r="E667" s="29"/>
      <c r="F667" s="30"/>
      <c r="G667" s="31"/>
      <c r="H667" s="32"/>
      <c r="I667" s="32"/>
      <c r="J667" s="33" t="str">
        <f aca="false">IF(OR(H667="",I667=""),"",IF(UPPER(SUBSTITUTE(SUBSTITUTE(SUBSTITUTE(H667," ",""),",",""),";",""))=UPPER(SUBSTITUTE(SUBSTITUTE(SUBSTITUTE(I667," ",""),",",""),";","")),"Correct","Wrong"))</f>
        <v/>
      </c>
      <c r="K667" s="29"/>
      <c r="L667" s="29"/>
      <c r="M667" s="27" t="str">
        <f aca="false">IF(E667="","",IFERROR(INDEX(Lists!$B$5:$B$12,MATCH(E667,Lists!$A$5:$A$12,0)),""))</f>
        <v/>
      </c>
      <c r="N667" s="33" t="str">
        <f aca="false">IF(OR(L667="",M667=""),"",IF(L667&gt;M667,"Slow",IF(AND(J667="Wrong",L667&lt;0.5*M667),"Rushed?","OK")))</f>
        <v/>
      </c>
      <c r="O667" s="30"/>
      <c r="P667" s="30"/>
      <c r="Q667" s="34" t="str">
        <f aca="false">IF(OR(B667="",J667=""),"",IF(OR(J667="Wrong",K667="50-50",K667="Guess"),B667+Lists!$Y$5,""))</f>
        <v/>
      </c>
      <c r="R667" s="29"/>
      <c r="S667" s="34" t="str">
        <f aca="false">IF(Q667="","",B667+Lists!$Y$6)</f>
        <v/>
      </c>
      <c r="T667" s="29"/>
      <c r="U667" s="33" t="str">
        <f aca="true">IF(J667="","",IF(Q667="","—",IF(T667="Correct","Mastered",IF(OR(R667="Wrong",T667="Wrong"),"Keep reviewing",IF(AND(R667="",TODAY()&gt;=Q667),"Retry 1 DUE",IF(AND(R667="Correct",T667="",TODAY()&gt;=S667),"Retry 2 DUE",IF(R667="","Retry 1 scheduled","Retry 2 scheduled")))))))</f>
        <v/>
      </c>
    </row>
    <row r="668" customFormat="false" ht="15" hidden="false" customHeight="false" outlineLevel="0" collapsed="false">
      <c r="A668" s="27" t="str">
        <f aca="false">IF(COUNTA(B668:I668)=0,"",ROW()-4)</f>
        <v/>
      </c>
      <c r="B668" s="28"/>
      <c r="C668" s="29"/>
      <c r="D668" s="30"/>
      <c r="E668" s="29"/>
      <c r="F668" s="30"/>
      <c r="G668" s="31"/>
      <c r="H668" s="32"/>
      <c r="I668" s="32"/>
      <c r="J668" s="33" t="str">
        <f aca="false">IF(OR(H668="",I668=""),"",IF(UPPER(SUBSTITUTE(SUBSTITUTE(SUBSTITUTE(H668," ",""),",",""),";",""))=UPPER(SUBSTITUTE(SUBSTITUTE(SUBSTITUTE(I668," ",""),",",""),";","")),"Correct","Wrong"))</f>
        <v/>
      </c>
      <c r="K668" s="29"/>
      <c r="L668" s="29"/>
      <c r="M668" s="27" t="str">
        <f aca="false">IF(E668="","",IFERROR(INDEX(Lists!$B$5:$B$12,MATCH(E668,Lists!$A$5:$A$12,0)),""))</f>
        <v/>
      </c>
      <c r="N668" s="33" t="str">
        <f aca="false">IF(OR(L668="",M668=""),"",IF(L668&gt;M668,"Slow",IF(AND(J668="Wrong",L668&lt;0.5*M668),"Rushed?","OK")))</f>
        <v/>
      </c>
      <c r="O668" s="30"/>
      <c r="P668" s="30"/>
      <c r="Q668" s="34" t="str">
        <f aca="false">IF(OR(B668="",J668=""),"",IF(OR(J668="Wrong",K668="50-50",K668="Guess"),B668+Lists!$Y$5,""))</f>
        <v/>
      </c>
      <c r="R668" s="29"/>
      <c r="S668" s="34" t="str">
        <f aca="false">IF(Q668="","",B668+Lists!$Y$6)</f>
        <v/>
      </c>
      <c r="T668" s="29"/>
      <c r="U668" s="33" t="str">
        <f aca="true">IF(J668="","",IF(Q668="","—",IF(T668="Correct","Mastered",IF(OR(R668="Wrong",T668="Wrong"),"Keep reviewing",IF(AND(R668="",TODAY()&gt;=Q668),"Retry 1 DUE",IF(AND(R668="Correct",T668="",TODAY()&gt;=S668),"Retry 2 DUE",IF(R668="","Retry 1 scheduled","Retry 2 scheduled")))))))</f>
        <v/>
      </c>
    </row>
    <row r="669" customFormat="false" ht="15" hidden="false" customHeight="false" outlineLevel="0" collapsed="false">
      <c r="A669" s="27" t="str">
        <f aca="false">IF(COUNTA(B669:I669)=0,"",ROW()-4)</f>
        <v/>
      </c>
      <c r="B669" s="28"/>
      <c r="C669" s="29"/>
      <c r="D669" s="30"/>
      <c r="E669" s="29"/>
      <c r="F669" s="30"/>
      <c r="G669" s="31"/>
      <c r="H669" s="32"/>
      <c r="I669" s="32"/>
      <c r="J669" s="33" t="str">
        <f aca="false">IF(OR(H669="",I669=""),"",IF(UPPER(SUBSTITUTE(SUBSTITUTE(SUBSTITUTE(H669," ",""),",",""),";",""))=UPPER(SUBSTITUTE(SUBSTITUTE(SUBSTITUTE(I669," ",""),",",""),";","")),"Correct","Wrong"))</f>
        <v/>
      </c>
      <c r="K669" s="29"/>
      <c r="L669" s="29"/>
      <c r="M669" s="27" t="str">
        <f aca="false">IF(E669="","",IFERROR(INDEX(Lists!$B$5:$B$12,MATCH(E669,Lists!$A$5:$A$12,0)),""))</f>
        <v/>
      </c>
      <c r="N669" s="33" t="str">
        <f aca="false">IF(OR(L669="",M669=""),"",IF(L669&gt;M669,"Slow",IF(AND(J669="Wrong",L669&lt;0.5*M669),"Rushed?","OK")))</f>
        <v/>
      </c>
      <c r="O669" s="30"/>
      <c r="P669" s="30"/>
      <c r="Q669" s="34" t="str">
        <f aca="false">IF(OR(B669="",J669=""),"",IF(OR(J669="Wrong",K669="50-50",K669="Guess"),B669+Lists!$Y$5,""))</f>
        <v/>
      </c>
      <c r="R669" s="29"/>
      <c r="S669" s="34" t="str">
        <f aca="false">IF(Q669="","",B669+Lists!$Y$6)</f>
        <v/>
      </c>
      <c r="T669" s="29"/>
      <c r="U669" s="33" t="str">
        <f aca="true">IF(J669="","",IF(Q669="","—",IF(T669="Correct","Mastered",IF(OR(R669="Wrong",T669="Wrong"),"Keep reviewing",IF(AND(R669="",TODAY()&gt;=Q669),"Retry 1 DUE",IF(AND(R669="Correct",T669="",TODAY()&gt;=S669),"Retry 2 DUE",IF(R669="","Retry 1 scheduled","Retry 2 scheduled")))))))</f>
        <v/>
      </c>
    </row>
    <row r="670" customFormat="false" ht="15" hidden="false" customHeight="false" outlineLevel="0" collapsed="false">
      <c r="A670" s="27" t="str">
        <f aca="false">IF(COUNTA(B670:I670)=0,"",ROW()-4)</f>
        <v/>
      </c>
      <c r="B670" s="28"/>
      <c r="C670" s="29"/>
      <c r="D670" s="30"/>
      <c r="E670" s="29"/>
      <c r="F670" s="30"/>
      <c r="G670" s="31"/>
      <c r="H670" s="32"/>
      <c r="I670" s="32"/>
      <c r="J670" s="33" t="str">
        <f aca="false">IF(OR(H670="",I670=""),"",IF(UPPER(SUBSTITUTE(SUBSTITUTE(SUBSTITUTE(H670," ",""),",",""),";",""))=UPPER(SUBSTITUTE(SUBSTITUTE(SUBSTITUTE(I670," ",""),",",""),";","")),"Correct","Wrong"))</f>
        <v/>
      </c>
      <c r="K670" s="29"/>
      <c r="L670" s="29"/>
      <c r="M670" s="27" t="str">
        <f aca="false">IF(E670="","",IFERROR(INDEX(Lists!$B$5:$B$12,MATCH(E670,Lists!$A$5:$A$12,0)),""))</f>
        <v/>
      </c>
      <c r="N670" s="33" t="str">
        <f aca="false">IF(OR(L670="",M670=""),"",IF(L670&gt;M670,"Slow",IF(AND(J670="Wrong",L670&lt;0.5*M670),"Rushed?","OK")))</f>
        <v/>
      </c>
      <c r="O670" s="30"/>
      <c r="P670" s="30"/>
      <c r="Q670" s="34" t="str">
        <f aca="false">IF(OR(B670="",J670=""),"",IF(OR(J670="Wrong",K670="50-50",K670="Guess"),B670+Lists!$Y$5,""))</f>
        <v/>
      </c>
      <c r="R670" s="29"/>
      <c r="S670" s="34" t="str">
        <f aca="false">IF(Q670="","",B670+Lists!$Y$6)</f>
        <v/>
      </c>
      <c r="T670" s="29"/>
      <c r="U670" s="33" t="str">
        <f aca="true">IF(J670="","",IF(Q670="","—",IF(T670="Correct","Mastered",IF(OR(R670="Wrong",T670="Wrong"),"Keep reviewing",IF(AND(R670="",TODAY()&gt;=Q670),"Retry 1 DUE",IF(AND(R670="Correct",T670="",TODAY()&gt;=S670),"Retry 2 DUE",IF(R670="","Retry 1 scheduled","Retry 2 scheduled")))))))</f>
        <v/>
      </c>
    </row>
    <row r="671" customFormat="false" ht="15" hidden="false" customHeight="false" outlineLevel="0" collapsed="false">
      <c r="A671" s="27" t="str">
        <f aca="false">IF(COUNTA(B671:I671)=0,"",ROW()-4)</f>
        <v/>
      </c>
      <c r="B671" s="28"/>
      <c r="C671" s="29"/>
      <c r="D671" s="30"/>
      <c r="E671" s="29"/>
      <c r="F671" s="30"/>
      <c r="G671" s="31"/>
      <c r="H671" s="32"/>
      <c r="I671" s="32"/>
      <c r="J671" s="33" t="str">
        <f aca="false">IF(OR(H671="",I671=""),"",IF(UPPER(SUBSTITUTE(SUBSTITUTE(SUBSTITUTE(H671," ",""),",",""),";",""))=UPPER(SUBSTITUTE(SUBSTITUTE(SUBSTITUTE(I671," ",""),",",""),";","")),"Correct","Wrong"))</f>
        <v/>
      </c>
      <c r="K671" s="29"/>
      <c r="L671" s="29"/>
      <c r="M671" s="27" t="str">
        <f aca="false">IF(E671="","",IFERROR(INDEX(Lists!$B$5:$B$12,MATCH(E671,Lists!$A$5:$A$12,0)),""))</f>
        <v/>
      </c>
      <c r="N671" s="33" t="str">
        <f aca="false">IF(OR(L671="",M671=""),"",IF(L671&gt;M671,"Slow",IF(AND(J671="Wrong",L671&lt;0.5*M671),"Rushed?","OK")))</f>
        <v/>
      </c>
      <c r="O671" s="30"/>
      <c r="P671" s="30"/>
      <c r="Q671" s="34" t="str">
        <f aca="false">IF(OR(B671="",J671=""),"",IF(OR(J671="Wrong",K671="50-50",K671="Guess"),B671+Lists!$Y$5,""))</f>
        <v/>
      </c>
      <c r="R671" s="29"/>
      <c r="S671" s="34" t="str">
        <f aca="false">IF(Q671="","",B671+Lists!$Y$6)</f>
        <v/>
      </c>
      <c r="T671" s="29"/>
      <c r="U671" s="33" t="str">
        <f aca="true">IF(J671="","",IF(Q671="","—",IF(T671="Correct","Mastered",IF(OR(R671="Wrong",T671="Wrong"),"Keep reviewing",IF(AND(R671="",TODAY()&gt;=Q671),"Retry 1 DUE",IF(AND(R671="Correct",T671="",TODAY()&gt;=S671),"Retry 2 DUE",IF(R671="","Retry 1 scheduled","Retry 2 scheduled")))))))</f>
        <v/>
      </c>
    </row>
    <row r="672" customFormat="false" ht="15" hidden="false" customHeight="false" outlineLevel="0" collapsed="false">
      <c r="A672" s="27" t="str">
        <f aca="false">IF(COUNTA(B672:I672)=0,"",ROW()-4)</f>
        <v/>
      </c>
      <c r="B672" s="28"/>
      <c r="C672" s="29"/>
      <c r="D672" s="30"/>
      <c r="E672" s="29"/>
      <c r="F672" s="30"/>
      <c r="G672" s="31"/>
      <c r="H672" s="32"/>
      <c r="I672" s="32"/>
      <c r="J672" s="33" t="str">
        <f aca="false">IF(OR(H672="",I672=""),"",IF(UPPER(SUBSTITUTE(SUBSTITUTE(SUBSTITUTE(H672," ",""),",",""),";",""))=UPPER(SUBSTITUTE(SUBSTITUTE(SUBSTITUTE(I672," ",""),",",""),";","")),"Correct","Wrong"))</f>
        <v/>
      </c>
      <c r="K672" s="29"/>
      <c r="L672" s="29"/>
      <c r="M672" s="27" t="str">
        <f aca="false">IF(E672="","",IFERROR(INDEX(Lists!$B$5:$B$12,MATCH(E672,Lists!$A$5:$A$12,0)),""))</f>
        <v/>
      </c>
      <c r="N672" s="33" t="str">
        <f aca="false">IF(OR(L672="",M672=""),"",IF(L672&gt;M672,"Slow",IF(AND(J672="Wrong",L672&lt;0.5*M672),"Rushed?","OK")))</f>
        <v/>
      </c>
      <c r="O672" s="30"/>
      <c r="P672" s="30"/>
      <c r="Q672" s="34" t="str">
        <f aca="false">IF(OR(B672="",J672=""),"",IF(OR(J672="Wrong",K672="50-50",K672="Guess"),B672+Lists!$Y$5,""))</f>
        <v/>
      </c>
      <c r="R672" s="29"/>
      <c r="S672" s="34" t="str">
        <f aca="false">IF(Q672="","",B672+Lists!$Y$6)</f>
        <v/>
      </c>
      <c r="T672" s="29"/>
      <c r="U672" s="33" t="str">
        <f aca="true">IF(J672="","",IF(Q672="","—",IF(T672="Correct","Mastered",IF(OR(R672="Wrong",T672="Wrong"),"Keep reviewing",IF(AND(R672="",TODAY()&gt;=Q672),"Retry 1 DUE",IF(AND(R672="Correct",T672="",TODAY()&gt;=S672),"Retry 2 DUE",IF(R672="","Retry 1 scheduled","Retry 2 scheduled")))))))</f>
        <v/>
      </c>
    </row>
    <row r="673" customFormat="false" ht="15" hidden="false" customHeight="false" outlineLevel="0" collapsed="false">
      <c r="A673" s="27" t="str">
        <f aca="false">IF(COUNTA(B673:I673)=0,"",ROW()-4)</f>
        <v/>
      </c>
      <c r="B673" s="28"/>
      <c r="C673" s="29"/>
      <c r="D673" s="30"/>
      <c r="E673" s="29"/>
      <c r="F673" s="30"/>
      <c r="G673" s="31"/>
      <c r="H673" s="32"/>
      <c r="I673" s="32"/>
      <c r="J673" s="33" t="str">
        <f aca="false">IF(OR(H673="",I673=""),"",IF(UPPER(SUBSTITUTE(SUBSTITUTE(SUBSTITUTE(H673," ",""),",",""),";",""))=UPPER(SUBSTITUTE(SUBSTITUTE(SUBSTITUTE(I673," ",""),",",""),";","")),"Correct","Wrong"))</f>
        <v/>
      </c>
      <c r="K673" s="29"/>
      <c r="L673" s="29"/>
      <c r="M673" s="27" t="str">
        <f aca="false">IF(E673="","",IFERROR(INDEX(Lists!$B$5:$B$12,MATCH(E673,Lists!$A$5:$A$12,0)),""))</f>
        <v/>
      </c>
      <c r="N673" s="33" t="str">
        <f aca="false">IF(OR(L673="",M673=""),"",IF(L673&gt;M673,"Slow",IF(AND(J673="Wrong",L673&lt;0.5*M673),"Rushed?","OK")))</f>
        <v/>
      </c>
      <c r="O673" s="30"/>
      <c r="P673" s="30"/>
      <c r="Q673" s="34" t="str">
        <f aca="false">IF(OR(B673="",J673=""),"",IF(OR(J673="Wrong",K673="50-50",K673="Guess"),B673+Lists!$Y$5,""))</f>
        <v/>
      </c>
      <c r="R673" s="29"/>
      <c r="S673" s="34" t="str">
        <f aca="false">IF(Q673="","",B673+Lists!$Y$6)</f>
        <v/>
      </c>
      <c r="T673" s="29"/>
      <c r="U673" s="33" t="str">
        <f aca="true">IF(J673="","",IF(Q673="","—",IF(T673="Correct","Mastered",IF(OR(R673="Wrong",T673="Wrong"),"Keep reviewing",IF(AND(R673="",TODAY()&gt;=Q673),"Retry 1 DUE",IF(AND(R673="Correct",T673="",TODAY()&gt;=S673),"Retry 2 DUE",IF(R673="","Retry 1 scheduled","Retry 2 scheduled")))))))</f>
        <v/>
      </c>
    </row>
    <row r="674" customFormat="false" ht="15" hidden="false" customHeight="false" outlineLevel="0" collapsed="false">
      <c r="A674" s="27" t="str">
        <f aca="false">IF(COUNTA(B674:I674)=0,"",ROW()-4)</f>
        <v/>
      </c>
      <c r="B674" s="28"/>
      <c r="C674" s="29"/>
      <c r="D674" s="30"/>
      <c r="E674" s="29"/>
      <c r="F674" s="30"/>
      <c r="G674" s="31"/>
      <c r="H674" s="32"/>
      <c r="I674" s="32"/>
      <c r="J674" s="33" t="str">
        <f aca="false">IF(OR(H674="",I674=""),"",IF(UPPER(SUBSTITUTE(SUBSTITUTE(SUBSTITUTE(H674," ",""),",",""),";",""))=UPPER(SUBSTITUTE(SUBSTITUTE(SUBSTITUTE(I674," ",""),",",""),";","")),"Correct","Wrong"))</f>
        <v/>
      </c>
      <c r="K674" s="29"/>
      <c r="L674" s="29"/>
      <c r="M674" s="27" t="str">
        <f aca="false">IF(E674="","",IFERROR(INDEX(Lists!$B$5:$B$12,MATCH(E674,Lists!$A$5:$A$12,0)),""))</f>
        <v/>
      </c>
      <c r="N674" s="33" t="str">
        <f aca="false">IF(OR(L674="",M674=""),"",IF(L674&gt;M674,"Slow",IF(AND(J674="Wrong",L674&lt;0.5*M674),"Rushed?","OK")))</f>
        <v/>
      </c>
      <c r="O674" s="30"/>
      <c r="P674" s="30"/>
      <c r="Q674" s="34" t="str">
        <f aca="false">IF(OR(B674="",J674=""),"",IF(OR(J674="Wrong",K674="50-50",K674="Guess"),B674+Lists!$Y$5,""))</f>
        <v/>
      </c>
      <c r="R674" s="29"/>
      <c r="S674" s="34" t="str">
        <f aca="false">IF(Q674="","",B674+Lists!$Y$6)</f>
        <v/>
      </c>
      <c r="T674" s="29"/>
      <c r="U674" s="33" t="str">
        <f aca="true">IF(J674="","",IF(Q674="","—",IF(T674="Correct","Mastered",IF(OR(R674="Wrong",T674="Wrong"),"Keep reviewing",IF(AND(R674="",TODAY()&gt;=Q674),"Retry 1 DUE",IF(AND(R674="Correct",T674="",TODAY()&gt;=S674),"Retry 2 DUE",IF(R674="","Retry 1 scheduled","Retry 2 scheduled")))))))</f>
        <v/>
      </c>
    </row>
    <row r="675" customFormat="false" ht="15" hidden="false" customHeight="false" outlineLevel="0" collapsed="false">
      <c r="A675" s="27" t="str">
        <f aca="false">IF(COUNTA(B675:I675)=0,"",ROW()-4)</f>
        <v/>
      </c>
      <c r="B675" s="28"/>
      <c r="C675" s="29"/>
      <c r="D675" s="30"/>
      <c r="E675" s="29"/>
      <c r="F675" s="30"/>
      <c r="G675" s="31"/>
      <c r="H675" s="32"/>
      <c r="I675" s="32"/>
      <c r="J675" s="33" t="str">
        <f aca="false">IF(OR(H675="",I675=""),"",IF(UPPER(SUBSTITUTE(SUBSTITUTE(SUBSTITUTE(H675," ",""),",",""),";",""))=UPPER(SUBSTITUTE(SUBSTITUTE(SUBSTITUTE(I675," ",""),",",""),";","")),"Correct","Wrong"))</f>
        <v/>
      </c>
      <c r="K675" s="29"/>
      <c r="L675" s="29"/>
      <c r="M675" s="27" t="str">
        <f aca="false">IF(E675="","",IFERROR(INDEX(Lists!$B$5:$B$12,MATCH(E675,Lists!$A$5:$A$12,0)),""))</f>
        <v/>
      </c>
      <c r="N675" s="33" t="str">
        <f aca="false">IF(OR(L675="",M675=""),"",IF(L675&gt;M675,"Slow",IF(AND(J675="Wrong",L675&lt;0.5*M675),"Rushed?","OK")))</f>
        <v/>
      </c>
      <c r="O675" s="30"/>
      <c r="P675" s="30"/>
      <c r="Q675" s="34" t="str">
        <f aca="false">IF(OR(B675="",J675=""),"",IF(OR(J675="Wrong",K675="50-50",K675="Guess"),B675+Lists!$Y$5,""))</f>
        <v/>
      </c>
      <c r="R675" s="29"/>
      <c r="S675" s="34" t="str">
        <f aca="false">IF(Q675="","",B675+Lists!$Y$6)</f>
        <v/>
      </c>
      <c r="T675" s="29"/>
      <c r="U675" s="33" t="str">
        <f aca="true">IF(J675="","",IF(Q675="","—",IF(T675="Correct","Mastered",IF(OR(R675="Wrong",T675="Wrong"),"Keep reviewing",IF(AND(R675="",TODAY()&gt;=Q675),"Retry 1 DUE",IF(AND(R675="Correct",T675="",TODAY()&gt;=S675),"Retry 2 DUE",IF(R675="","Retry 1 scheduled","Retry 2 scheduled")))))))</f>
        <v/>
      </c>
    </row>
    <row r="676" customFormat="false" ht="15" hidden="false" customHeight="false" outlineLevel="0" collapsed="false">
      <c r="A676" s="27" t="str">
        <f aca="false">IF(COUNTA(B676:I676)=0,"",ROW()-4)</f>
        <v/>
      </c>
      <c r="B676" s="28"/>
      <c r="C676" s="29"/>
      <c r="D676" s="30"/>
      <c r="E676" s="29"/>
      <c r="F676" s="30"/>
      <c r="G676" s="31"/>
      <c r="H676" s="32"/>
      <c r="I676" s="32"/>
      <c r="J676" s="33" t="str">
        <f aca="false">IF(OR(H676="",I676=""),"",IF(UPPER(SUBSTITUTE(SUBSTITUTE(SUBSTITUTE(H676," ",""),",",""),";",""))=UPPER(SUBSTITUTE(SUBSTITUTE(SUBSTITUTE(I676," ",""),",",""),";","")),"Correct","Wrong"))</f>
        <v/>
      </c>
      <c r="K676" s="29"/>
      <c r="L676" s="29"/>
      <c r="M676" s="27" t="str">
        <f aca="false">IF(E676="","",IFERROR(INDEX(Lists!$B$5:$B$12,MATCH(E676,Lists!$A$5:$A$12,0)),""))</f>
        <v/>
      </c>
      <c r="N676" s="33" t="str">
        <f aca="false">IF(OR(L676="",M676=""),"",IF(L676&gt;M676,"Slow",IF(AND(J676="Wrong",L676&lt;0.5*M676),"Rushed?","OK")))</f>
        <v/>
      </c>
      <c r="O676" s="30"/>
      <c r="P676" s="30"/>
      <c r="Q676" s="34" t="str">
        <f aca="false">IF(OR(B676="",J676=""),"",IF(OR(J676="Wrong",K676="50-50",K676="Guess"),B676+Lists!$Y$5,""))</f>
        <v/>
      </c>
      <c r="R676" s="29"/>
      <c r="S676" s="34" t="str">
        <f aca="false">IF(Q676="","",B676+Lists!$Y$6)</f>
        <v/>
      </c>
      <c r="T676" s="29"/>
      <c r="U676" s="33" t="str">
        <f aca="true">IF(J676="","",IF(Q676="","—",IF(T676="Correct","Mastered",IF(OR(R676="Wrong",T676="Wrong"),"Keep reviewing",IF(AND(R676="",TODAY()&gt;=Q676),"Retry 1 DUE",IF(AND(R676="Correct",T676="",TODAY()&gt;=S676),"Retry 2 DUE",IF(R676="","Retry 1 scheduled","Retry 2 scheduled")))))))</f>
        <v/>
      </c>
    </row>
    <row r="677" customFormat="false" ht="15" hidden="false" customHeight="false" outlineLevel="0" collapsed="false">
      <c r="A677" s="27" t="str">
        <f aca="false">IF(COUNTA(B677:I677)=0,"",ROW()-4)</f>
        <v/>
      </c>
      <c r="B677" s="28"/>
      <c r="C677" s="29"/>
      <c r="D677" s="30"/>
      <c r="E677" s="29"/>
      <c r="F677" s="30"/>
      <c r="G677" s="31"/>
      <c r="H677" s="32"/>
      <c r="I677" s="32"/>
      <c r="J677" s="33" t="str">
        <f aca="false">IF(OR(H677="",I677=""),"",IF(UPPER(SUBSTITUTE(SUBSTITUTE(SUBSTITUTE(H677," ",""),",",""),";",""))=UPPER(SUBSTITUTE(SUBSTITUTE(SUBSTITUTE(I677," ",""),",",""),";","")),"Correct","Wrong"))</f>
        <v/>
      </c>
      <c r="K677" s="29"/>
      <c r="L677" s="29"/>
      <c r="M677" s="27" t="str">
        <f aca="false">IF(E677="","",IFERROR(INDEX(Lists!$B$5:$B$12,MATCH(E677,Lists!$A$5:$A$12,0)),""))</f>
        <v/>
      </c>
      <c r="N677" s="33" t="str">
        <f aca="false">IF(OR(L677="",M677=""),"",IF(L677&gt;M677,"Slow",IF(AND(J677="Wrong",L677&lt;0.5*M677),"Rushed?","OK")))</f>
        <v/>
      </c>
      <c r="O677" s="30"/>
      <c r="P677" s="30"/>
      <c r="Q677" s="34" t="str">
        <f aca="false">IF(OR(B677="",J677=""),"",IF(OR(J677="Wrong",K677="50-50",K677="Guess"),B677+Lists!$Y$5,""))</f>
        <v/>
      </c>
      <c r="R677" s="29"/>
      <c r="S677" s="34" t="str">
        <f aca="false">IF(Q677="","",B677+Lists!$Y$6)</f>
        <v/>
      </c>
      <c r="T677" s="29"/>
      <c r="U677" s="33" t="str">
        <f aca="true">IF(J677="","",IF(Q677="","—",IF(T677="Correct","Mastered",IF(OR(R677="Wrong",T677="Wrong"),"Keep reviewing",IF(AND(R677="",TODAY()&gt;=Q677),"Retry 1 DUE",IF(AND(R677="Correct",T677="",TODAY()&gt;=S677),"Retry 2 DUE",IF(R677="","Retry 1 scheduled","Retry 2 scheduled")))))))</f>
        <v/>
      </c>
    </row>
    <row r="678" customFormat="false" ht="15" hidden="false" customHeight="false" outlineLevel="0" collapsed="false">
      <c r="A678" s="27" t="str">
        <f aca="false">IF(COUNTA(B678:I678)=0,"",ROW()-4)</f>
        <v/>
      </c>
      <c r="B678" s="28"/>
      <c r="C678" s="29"/>
      <c r="D678" s="30"/>
      <c r="E678" s="29"/>
      <c r="F678" s="30"/>
      <c r="G678" s="31"/>
      <c r="H678" s="32"/>
      <c r="I678" s="32"/>
      <c r="J678" s="33" t="str">
        <f aca="false">IF(OR(H678="",I678=""),"",IF(UPPER(SUBSTITUTE(SUBSTITUTE(SUBSTITUTE(H678," ",""),",",""),";",""))=UPPER(SUBSTITUTE(SUBSTITUTE(SUBSTITUTE(I678," ",""),",",""),";","")),"Correct","Wrong"))</f>
        <v/>
      </c>
      <c r="K678" s="29"/>
      <c r="L678" s="29"/>
      <c r="M678" s="27" t="str">
        <f aca="false">IF(E678="","",IFERROR(INDEX(Lists!$B$5:$B$12,MATCH(E678,Lists!$A$5:$A$12,0)),""))</f>
        <v/>
      </c>
      <c r="N678" s="33" t="str">
        <f aca="false">IF(OR(L678="",M678=""),"",IF(L678&gt;M678,"Slow",IF(AND(J678="Wrong",L678&lt;0.5*M678),"Rushed?","OK")))</f>
        <v/>
      </c>
      <c r="O678" s="30"/>
      <c r="P678" s="30"/>
      <c r="Q678" s="34" t="str">
        <f aca="false">IF(OR(B678="",J678=""),"",IF(OR(J678="Wrong",K678="50-50",K678="Guess"),B678+Lists!$Y$5,""))</f>
        <v/>
      </c>
      <c r="R678" s="29"/>
      <c r="S678" s="34" t="str">
        <f aca="false">IF(Q678="","",B678+Lists!$Y$6)</f>
        <v/>
      </c>
      <c r="T678" s="29"/>
      <c r="U678" s="33" t="str">
        <f aca="true">IF(J678="","",IF(Q678="","—",IF(T678="Correct","Mastered",IF(OR(R678="Wrong",T678="Wrong"),"Keep reviewing",IF(AND(R678="",TODAY()&gt;=Q678),"Retry 1 DUE",IF(AND(R678="Correct",T678="",TODAY()&gt;=S678),"Retry 2 DUE",IF(R678="","Retry 1 scheduled","Retry 2 scheduled")))))))</f>
        <v/>
      </c>
    </row>
    <row r="679" customFormat="false" ht="15" hidden="false" customHeight="false" outlineLevel="0" collapsed="false">
      <c r="A679" s="27" t="str">
        <f aca="false">IF(COUNTA(B679:I679)=0,"",ROW()-4)</f>
        <v/>
      </c>
      <c r="B679" s="28"/>
      <c r="C679" s="29"/>
      <c r="D679" s="30"/>
      <c r="E679" s="29"/>
      <c r="F679" s="30"/>
      <c r="G679" s="31"/>
      <c r="H679" s="32"/>
      <c r="I679" s="32"/>
      <c r="J679" s="33" t="str">
        <f aca="false">IF(OR(H679="",I679=""),"",IF(UPPER(SUBSTITUTE(SUBSTITUTE(SUBSTITUTE(H679," ",""),",",""),";",""))=UPPER(SUBSTITUTE(SUBSTITUTE(SUBSTITUTE(I679," ",""),",",""),";","")),"Correct","Wrong"))</f>
        <v/>
      </c>
      <c r="K679" s="29"/>
      <c r="L679" s="29"/>
      <c r="M679" s="27" t="str">
        <f aca="false">IF(E679="","",IFERROR(INDEX(Lists!$B$5:$B$12,MATCH(E679,Lists!$A$5:$A$12,0)),""))</f>
        <v/>
      </c>
      <c r="N679" s="33" t="str">
        <f aca="false">IF(OR(L679="",M679=""),"",IF(L679&gt;M679,"Slow",IF(AND(J679="Wrong",L679&lt;0.5*M679),"Rushed?","OK")))</f>
        <v/>
      </c>
      <c r="O679" s="30"/>
      <c r="P679" s="30"/>
      <c r="Q679" s="34" t="str">
        <f aca="false">IF(OR(B679="",J679=""),"",IF(OR(J679="Wrong",K679="50-50",K679="Guess"),B679+Lists!$Y$5,""))</f>
        <v/>
      </c>
      <c r="R679" s="29"/>
      <c r="S679" s="34" t="str">
        <f aca="false">IF(Q679="","",B679+Lists!$Y$6)</f>
        <v/>
      </c>
      <c r="T679" s="29"/>
      <c r="U679" s="33" t="str">
        <f aca="true">IF(J679="","",IF(Q679="","—",IF(T679="Correct","Mastered",IF(OR(R679="Wrong",T679="Wrong"),"Keep reviewing",IF(AND(R679="",TODAY()&gt;=Q679),"Retry 1 DUE",IF(AND(R679="Correct",T679="",TODAY()&gt;=S679),"Retry 2 DUE",IF(R679="","Retry 1 scheduled","Retry 2 scheduled")))))))</f>
        <v/>
      </c>
    </row>
    <row r="680" customFormat="false" ht="15" hidden="false" customHeight="false" outlineLevel="0" collapsed="false">
      <c r="A680" s="27" t="str">
        <f aca="false">IF(COUNTA(B680:I680)=0,"",ROW()-4)</f>
        <v/>
      </c>
      <c r="B680" s="28"/>
      <c r="C680" s="29"/>
      <c r="D680" s="30"/>
      <c r="E680" s="29"/>
      <c r="F680" s="30"/>
      <c r="G680" s="31"/>
      <c r="H680" s="32"/>
      <c r="I680" s="32"/>
      <c r="J680" s="33" t="str">
        <f aca="false">IF(OR(H680="",I680=""),"",IF(UPPER(SUBSTITUTE(SUBSTITUTE(SUBSTITUTE(H680," ",""),",",""),";",""))=UPPER(SUBSTITUTE(SUBSTITUTE(SUBSTITUTE(I680," ",""),",",""),";","")),"Correct","Wrong"))</f>
        <v/>
      </c>
      <c r="K680" s="29"/>
      <c r="L680" s="29"/>
      <c r="M680" s="27" t="str">
        <f aca="false">IF(E680="","",IFERROR(INDEX(Lists!$B$5:$B$12,MATCH(E680,Lists!$A$5:$A$12,0)),""))</f>
        <v/>
      </c>
      <c r="N680" s="33" t="str">
        <f aca="false">IF(OR(L680="",M680=""),"",IF(L680&gt;M680,"Slow",IF(AND(J680="Wrong",L680&lt;0.5*M680),"Rushed?","OK")))</f>
        <v/>
      </c>
      <c r="O680" s="30"/>
      <c r="P680" s="30"/>
      <c r="Q680" s="34" t="str">
        <f aca="false">IF(OR(B680="",J680=""),"",IF(OR(J680="Wrong",K680="50-50",K680="Guess"),B680+Lists!$Y$5,""))</f>
        <v/>
      </c>
      <c r="R680" s="29"/>
      <c r="S680" s="34" t="str">
        <f aca="false">IF(Q680="","",B680+Lists!$Y$6)</f>
        <v/>
      </c>
      <c r="T680" s="29"/>
      <c r="U680" s="33" t="str">
        <f aca="true">IF(J680="","",IF(Q680="","—",IF(T680="Correct","Mastered",IF(OR(R680="Wrong",T680="Wrong"),"Keep reviewing",IF(AND(R680="",TODAY()&gt;=Q680),"Retry 1 DUE",IF(AND(R680="Correct",T680="",TODAY()&gt;=S680),"Retry 2 DUE",IF(R680="","Retry 1 scheduled","Retry 2 scheduled")))))))</f>
        <v/>
      </c>
    </row>
    <row r="681" customFormat="false" ht="15" hidden="false" customHeight="false" outlineLevel="0" collapsed="false">
      <c r="A681" s="27" t="str">
        <f aca="false">IF(COUNTA(B681:I681)=0,"",ROW()-4)</f>
        <v/>
      </c>
      <c r="B681" s="28"/>
      <c r="C681" s="29"/>
      <c r="D681" s="30"/>
      <c r="E681" s="29"/>
      <c r="F681" s="30"/>
      <c r="G681" s="31"/>
      <c r="H681" s="32"/>
      <c r="I681" s="32"/>
      <c r="J681" s="33" t="str">
        <f aca="false">IF(OR(H681="",I681=""),"",IF(UPPER(SUBSTITUTE(SUBSTITUTE(SUBSTITUTE(H681," ",""),",",""),";",""))=UPPER(SUBSTITUTE(SUBSTITUTE(SUBSTITUTE(I681," ",""),",",""),";","")),"Correct","Wrong"))</f>
        <v/>
      </c>
      <c r="K681" s="29"/>
      <c r="L681" s="29"/>
      <c r="M681" s="27" t="str">
        <f aca="false">IF(E681="","",IFERROR(INDEX(Lists!$B$5:$B$12,MATCH(E681,Lists!$A$5:$A$12,0)),""))</f>
        <v/>
      </c>
      <c r="N681" s="33" t="str">
        <f aca="false">IF(OR(L681="",M681=""),"",IF(L681&gt;M681,"Slow",IF(AND(J681="Wrong",L681&lt;0.5*M681),"Rushed?","OK")))</f>
        <v/>
      </c>
      <c r="O681" s="30"/>
      <c r="P681" s="30"/>
      <c r="Q681" s="34" t="str">
        <f aca="false">IF(OR(B681="",J681=""),"",IF(OR(J681="Wrong",K681="50-50",K681="Guess"),B681+Lists!$Y$5,""))</f>
        <v/>
      </c>
      <c r="R681" s="29"/>
      <c r="S681" s="34" t="str">
        <f aca="false">IF(Q681="","",B681+Lists!$Y$6)</f>
        <v/>
      </c>
      <c r="T681" s="29"/>
      <c r="U681" s="33" t="str">
        <f aca="true">IF(J681="","",IF(Q681="","—",IF(T681="Correct","Mastered",IF(OR(R681="Wrong",T681="Wrong"),"Keep reviewing",IF(AND(R681="",TODAY()&gt;=Q681),"Retry 1 DUE",IF(AND(R681="Correct",T681="",TODAY()&gt;=S681),"Retry 2 DUE",IF(R681="","Retry 1 scheduled","Retry 2 scheduled")))))))</f>
        <v/>
      </c>
    </row>
    <row r="682" customFormat="false" ht="15" hidden="false" customHeight="false" outlineLevel="0" collapsed="false">
      <c r="A682" s="27" t="str">
        <f aca="false">IF(COUNTA(B682:I682)=0,"",ROW()-4)</f>
        <v/>
      </c>
      <c r="B682" s="28"/>
      <c r="C682" s="29"/>
      <c r="D682" s="30"/>
      <c r="E682" s="29"/>
      <c r="F682" s="30"/>
      <c r="G682" s="31"/>
      <c r="H682" s="32"/>
      <c r="I682" s="32"/>
      <c r="J682" s="33" t="str">
        <f aca="false">IF(OR(H682="",I682=""),"",IF(UPPER(SUBSTITUTE(SUBSTITUTE(SUBSTITUTE(H682," ",""),",",""),";",""))=UPPER(SUBSTITUTE(SUBSTITUTE(SUBSTITUTE(I682," ",""),",",""),";","")),"Correct","Wrong"))</f>
        <v/>
      </c>
      <c r="K682" s="29"/>
      <c r="L682" s="29"/>
      <c r="M682" s="27" t="str">
        <f aca="false">IF(E682="","",IFERROR(INDEX(Lists!$B$5:$B$12,MATCH(E682,Lists!$A$5:$A$12,0)),""))</f>
        <v/>
      </c>
      <c r="N682" s="33" t="str">
        <f aca="false">IF(OR(L682="",M682=""),"",IF(L682&gt;M682,"Slow",IF(AND(J682="Wrong",L682&lt;0.5*M682),"Rushed?","OK")))</f>
        <v/>
      </c>
      <c r="O682" s="30"/>
      <c r="P682" s="30"/>
      <c r="Q682" s="34" t="str">
        <f aca="false">IF(OR(B682="",J682=""),"",IF(OR(J682="Wrong",K682="50-50",K682="Guess"),B682+Lists!$Y$5,""))</f>
        <v/>
      </c>
      <c r="R682" s="29"/>
      <c r="S682" s="34" t="str">
        <f aca="false">IF(Q682="","",B682+Lists!$Y$6)</f>
        <v/>
      </c>
      <c r="T682" s="29"/>
      <c r="U682" s="33" t="str">
        <f aca="true">IF(J682="","",IF(Q682="","—",IF(T682="Correct","Mastered",IF(OR(R682="Wrong",T682="Wrong"),"Keep reviewing",IF(AND(R682="",TODAY()&gt;=Q682),"Retry 1 DUE",IF(AND(R682="Correct",T682="",TODAY()&gt;=S682),"Retry 2 DUE",IF(R682="","Retry 1 scheduled","Retry 2 scheduled")))))))</f>
        <v/>
      </c>
    </row>
    <row r="683" customFormat="false" ht="15" hidden="false" customHeight="false" outlineLevel="0" collapsed="false">
      <c r="A683" s="27" t="str">
        <f aca="false">IF(COUNTA(B683:I683)=0,"",ROW()-4)</f>
        <v/>
      </c>
      <c r="B683" s="28"/>
      <c r="C683" s="29"/>
      <c r="D683" s="30"/>
      <c r="E683" s="29"/>
      <c r="F683" s="30"/>
      <c r="G683" s="31"/>
      <c r="H683" s="32"/>
      <c r="I683" s="32"/>
      <c r="J683" s="33" t="str">
        <f aca="false">IF(OR(H683="",I683=""),"",IF(UPPER(SUBSTITUTE(SUBSTITUTE(SUBSTITUTE(H683," ",""),",",""),";",""))=UPPER(SUBSTITUTE(SUBSTITUTE(SUBSTITUTE(I683," ",""),",",""),";","")),"Correct","Wrong"))</f>
        <v/>
      </c>
      <c r="K683" s="29"/>
      <c r="L683" s="29"/>
      <c r="M683" s="27" t="str">
        <f aca="false">IF(E683="","",IFERROR(INDEX(Lists!$B$5:$B$12,MATCH(E683,Lists!$A$5:$A$12,0)),""))</f>
        <v/>
      </c>
      <c r="N683" s="33" t="str">
        <f aca="false">IF(OR(L683="",M683=""),"",IF(L683&gt;M683,"Slow",IF(AND(J683="Wrong",L683&lt;0.5*M683),"Rushed?","OK")))</f>
        <v/>
      </c>
      <c r="O683" s="30"/>
      <c r="P683" s="30"/>
      <c r="Q683" s="34" t="str">
        <f aca="false">IF(OR(B683="",J683=""),"",IF(OR(J683="Wrong",K683="50-50",K683="Guess"),B683+Lists!$Y$5,""))</f>
        <v/>
      </c>
      <c r="R683" s="29"/>
      <c r="S683" s="34" t="str">
        <f aca="false">IF(Q683="","",B683+Lists!$Y$6)</f>
        <v/>
      </c>
      <c r="T683" s="29"/>
      <c r="U683" s="33" t="str">
        <f aca="true">IF(J683="","",IF(Q683="","—",IF(T683="Correct","Mastered",IF(OR(R683="Wrong",T683="Wrong"),"Keep reviewing",IF(AND(R683="",TODAY()&gt;=Q683),"Retry 1 DUE",IF(AND(R683="Correct",T683="",TODAY()&gt;=S683),"Retry 2 DUE",IF(R683="","Retry 1 scheduled","Retry 2 scheduled")))))))</f>
        <v/>
      </c>
    </row>
    <row r="684" customFormat="false" ht="15" hidden="false" customHeight="false" outlineLevel="0" collapsed="false">
      <c r="A684" s="27" t="str">
        <f aca="false">IF(COUNTA(B684:I684)=0,"",ROW()-4)</f>
        <v/>
      </c>
      <c r="B684" s="28"/>
      <c r="C684" s="29"/>
      <c r="D684" s="30"/>
      <c r="E684" s="29"/>
      <c r="F684" s="30"/>
      <c r="G684" s="31"/>
      <c r="H684" s="32"/>
      <c r="I684" s="32"/>
      <c r="J684" s="33" t="str">
        <f aca="false">IF(OR(H684="",I684=""),"",IF(UPPER(SUBSTITUTE(SUBSTITUTE(SUBSTITUTE(H684," ",""),",",""),";",""))=UPPER(SUBSTITUTE(SUBSTITUTE(SUBSTITUTE(I684," ",""),",",""),";","")),"Correct","Wrong"))</f>
        <v/>
      </c>
      <c r="K684" s="29"/>
      <c r="L684" s="29"/>
      <c r="M684" s="27" t="str">
        <f aca="false">IF(E684="","",IFERROR(INDEX(Lists!$B$5:$B$12,MATCH(E684,Lists!$A$5:$A$12,0)),""))</f>
        <v/>
      </c>
      <c r="N684" s="33" t="str">
        <f aca="false">IF(OR(L684="",M684=""),"",IF(L684&gt;M684,"Slow",IF(AND(J684="Wrong",L684&lt;0.5*M684),"Rushed?","OK")))</f>
        <v/>
      </c>
      <c r="O684" s="30"/>
      <c r="P684" s="30"/>
      <c r="Q684" s="34" t="str">
        <f aca="false">IF(OR(B684="",J684=""),"",IF(OR(J684="Wrong",K684="50-50",K684="Guess"),B684+Lists!$Y$5,""))</f>
        <v/>
      </c>
      <c r="R684" s="29"/>
      <c r="S684" s="34" t="str">
        <f aca="false">IF(Q684="","",B684+Lists!$Y$6)</f>
        <v/>
      </c>
      <c r="T684" s="29"/>
      <c r="U684" s="33" t="str">
        <f aca="true">IF(J684="","",IF(Q684="","—",IF(T684="Correct","Mastered",IF(OR(R684="Wrong",T684="Wrong"),"Keep reviewing",IF(AND(R684="",TODAY()&gt;=Q684),"Retry 1 DUE",IF(AND(R684="Correct",T684="",TODAY()&gt;=S684),"Retry 2 DUE",IF(R684="","Retry 1 scheduled","Retry 2 scheduled")))))))</f>
        <v/>
      </c>
    </row>
    <row r="685" customFormat="false" ht="15" hidden="false" customHeight="false" outlineLevel="0" collapsed="false">
      <c r="A685" s="27" t="str">
        <f aca="false">IF(COUNTA(B685:I685)=0,"",ROW()-4)</f>
        <v/>
      </c>
      <c r="B685" s="28"/>
      <c r="C685" s="29"/>
      <c r="D685" s="30"/>
      <c r="E685" s="29"/>
      <c r="F685" s="30"/>
      <c r="G685" s="31"/>
      <c r="H685" s="32"/>
      <c r="I685" s="32"/>
      <c r="J685" s="33" t="str">
        <f aca="false">IF(OR(H685="",I685=""),"",IF(UPPER(SUBSTITUTE(SUBSTITUTE(SUBSTITUTE(H685," ",""),",",""),";",""))=UPPER(SUBSTITUTE(SUBSTITUTE(SUBSTITUTE(I685," ",""),",",""),";","")),"Correct","Wrong"))</f>
        <v/>
      </c>
      <c r="K685" s="29"/>
      <c r="L685" s="29"/>
      <c r="M685" s="27" t="str">
        <f aca="false">IF(E685="","",IFERROR(INDEX(Lists!$B$5:$B$12,MATCH(E685,Lists!$A$5:$A$12,0)),""))</f>
        <v/>
      </c>
      <c r="N685" s="33" t="str">
        <f aca="false">IF(OR(L685="",M685=""),"",IF(L685&gt;M685,"Slow",IF(AND(J685="Wrong",L685&lt;0.5*M685),"Rushed?","OK")))</f>
        <v/>
      </c>
      <c r="O685" s="30"/>
      <c r="P685" s="30"/>
      <c r="Q685" s="34" t="str">
        <f aca="false">IF(OR(B685="",J685=""),"",IF(OR(J685="Wrong",K685="50-50",K685="Guess"),B685+Lists!$Y$5,""))</f>
        <v/>
      </c>
      <c r="R685" s="29"/>
      <c r="S685" s="34" t="str">
        <f aca="false">IF(Q685="","",B685+Lists!$Y$6)</f>
        <v/>
      </c>
      <c r="T685" s="29"/>
      <c r="U685" s="33" t="str">
        <f aca="true">IF(J685="","",IF(Q685="","—",IF(T685="Correct","Mastered",IF(OR(R685="Wrong",T685="Wrong"),"Keep reviewing",IF(AND(R685="",TODAY()&gt;=Q685),"Retry 1 DUE",IF(AND(R685="Correct",T685="",TODAY()&gt;=S685),"Retry 2 DUE",IF(R685="","Retry 1 scheduled","Retry 2 scheduled")))))))</f>
        <v/>
      </c>
    </row>
    <row r="686" customFormat="false" ht="15" hidden="false" customHeight="false" outlineLevel="0" collapsed="false">
      <c r="A686" s="27" t="str">
        <f aca="false">IF(COUNTA(B686:I686)=0,"",ROW()-4)</f>
        <v/>
      </c>
      <c r="B686" s="28"/>
      <c r="C686" s="29"/>
      <c r="D686" s="30"/>
      <c r="E686" s="29"/>
      <c r="F686" s="30"/>
      <c r="G686" s="31"/>
      <c r="H686" s="32"/>
      <c r="I686" s="32"/>
      <c r="J686" s="33" t="str">
        <f aca="false">IF(OR(H686="",I686=""),"",IF(UPPER(SUBSTITUTE(SUBSTITUTE(SUBSTITUTE(H686," ",""),",",""),";",""))=UPPER(SUBSTITUTE(SUBSTITUTE(SUBSTITUTE(I686," ",""),",",""),";","")),"Correct","Wrong"))</f>
        <v/>
      </c>
      <c r="K686" s="29"/>
      <c r="L686" s="29"/>
      <c r="M686" s="27" t="str">
        <f aca="false">IF(E686="","",IFERROR(INDEX(Lists!$B$5:$B$12,MATCH(E686,Lists!$A$5:$A$12,0)),""))</f>
        <v/>
      </c>
      <c r="N686" s="33" t="str">
        <f aca="false">IF(OR(L686="",M686=""),"",IF(L686&gt;M686,"Slow",IF(AND(J686="Wrong",L686&lt;0.5*M686),"Rushed?","OK")))</f>
        <v/>
      </c>
      <c r="O686" s="30"/>
      <c r="P686" s="30"/>
      <c r="Q686" s="34" t="str">
        <f aca="false">IF(OR(B686="",J686=""),"",IF(OR(J686="Wrong",K686="50-50",K686="Guess"),B686+Lists!$Y$5,""))</f>
        <v/>
      </c>
      <c r="R686" s="29"/>
      <c r="S686" s="34" t="str">
        <f aca="false">IF(Q686="","",B686+Lists!$Y$6)</f>
        <v/>
      </c>
      <c r="T686" s="29"/>
      <c r="U686" s="33" t="str">
        <f aca="true">IF(J686="","",IF(Q686="","—",IF(T686="Correct","Mastered",IF(OR(R686="Wrong",T686="Wrong"),"Keep reviewing",IF(AND(R686="",TODAY()&gt;=Q686),"Retry 1 DUE",IF(AND(R686="Correct",T686="",TODAY()&gt;=S686),"Retry 2 DUE",IF(R686="","Retry 1 scheduled","Retry 2 scheduled")))))))</f>
        <v/>
      </c>
    </row>
    <row r="687" customFormat="false" ht="15" hidden="false" customHeight="false" outlineLevel="0" collapsed="false">
      <c r="A687" s="27" t="str">
        <f aca="false">IF(COUNTA(B687:I687)=0,"",ROW()-4)</f>
        <v/>
      </c>
      <c r="B687" s="28"/>
      <c r="C687" s="29"/>
      <c r="D687" s="30"/>
      <c r="E687" s="29"/>
      <c r="F687" s="30"/>
      <c r="G687" s="31"/>
      <c r="H687" s="32"/>
      <c r="I687" s="32"/>
      <c r="J687" s="33" t="str">
        <f aca="false">IF(OR(H687="",I687=""),"",IF(UPPER(SUBSTITUTE(SUBSTITUTE(SUBSTITUTE(H687," ",""),",",""),";",""))=UPPER(SUBSTITUTE(SUBSTITUTE(SUBSTITUTE(I687," ",""),",",""),";","")),"Correct","Wrong"))</f>
        <v/>
      </c>
      <c r="K687" s="29"/>
      <c r="L687" s="29"/>
      <c r="M687" s="27" t="str">
        <f aca="false">IF(E687="","",IFERROR(INDEX(Lists!$B$5:$B$12,MATCH(E687,Lists!$A$5:$A$12,0)),""))</f>
        <v/>
      </c>
      <c r="N687" s="33" t="str">
        <f aca="false">IF(OR(L687="",M687=""),"",IF(L687&gt;M687,"Slow",IF(AND(J687="Wrong",L687&lt;0.5*M687),"Rushed?","OK")))</f>
        <v/>
      </c>
      <c r="O687" s="30"/>
      <c r="P687" s="30"/>
      <c r="Q687" s="34" t="str">
        <f aca="false">IF(OR(B687="",J687=""),"",IF(OR(J687="Wrong",K687="50-50",K687="Guess"),B687+Lists!$Y$5,""))</f>
        <v/>
      </c>
      <c r="R687" s="29"/>
      <c r="S687" s="34" t="str">
        <f aca="false">IF(Q687="","",B687+Lists!$Y$6)</f>
        <v/>
      </c>
      <c r="T687" s="29"/>
      <c r="U687" s="33" t="str">
        <f aca="true">IF(J687="","",IF(Q687="","—",IF(T687="Correct","Mastered",IF(OR(R687="Wrong",T687="Wrong"),"Keep reviewing",IF(AND(R687="",TODAY()&gt;=Q687),"Retry 1 DUE",IF(AND(R687="Correct",T687="",TODAY()&gt;=S687),"Retry 2 DUE",IF(R687="","Retry 1 scheduled","Retry 2 scheduled")))))))</f>
        <v/>
      </c>
    </row>
    <row r="688" customFormat="false" ht="15" hidden="false" customHeight="false" outlineLevel="0" collapsed="false">
      <c r="A688" s="27" t="str">
        <f aca="false">IF(COUNTA(B688:I688)=0,"",ROW()-4)</f>
        <v/>
      </c>
      <c r="B688" s="28"/>
      <c r="C688" s="29"/>
      <c r="D688" s="30"/>
      <c r="E688" s="29"/>
      <c r="F688" s="30"/>
      <c r="G688" s="31"/>
      <c r="H688" s="32"/>
      <c r="I688" s="32"/>
      <c r="J688" s="33" t="str">
        <f aca="false">IF(OR(H688="",I688=""),"",IF(UPPER(SUBSTITUTE(SUBSTITUTE(SUBSTITUTE(H688," ",""),",",""),";",""))=UPPER(SUBSTITUTE(SUBSTITUTE(SUBSTITUTE(I688," ",""),",",""),";","")),"Correct","Wrong"))</f>
        <v/>
      </c>
      <c r="K688" s="29"/>
      <c r="L688" s="29"/>
      <c r="M688" s="27" t="str">
        <f aca="false">IF(E688="","",IFERROR(INDEX(Lists!$B$5:$B$12,MATCH(E688,Lists!$A$5:$A$12,0)),""))</f>
        <v/>
      </c>
      <c r="N688" s="33" t="str">
        <f aca="false">IF(OR(L688="",M688=""),"",IF(L688&gt;M688,"Slow",IF(AND(J688="Wrong",L688&lt;0.5*M688),"Rushed?","OK")))</f>
        <v/>
      </c>
      <c r="O688" s="30"/>
      <c r="P688" s="30"/>
      <c r="Q688" s="34" t="str">
        <f aca="false">IF(OR(B688="",J688=""),"",IF(OR(J688="Wrong",K688="50-50",K688="Guess"),B688+Lists!$Y$5,""))</f>
        <v/>
      </c>
      <c r="R688" s="29"/>
      <c r="S688" s="34" t="str">
        <f aca="false">IF(Q688="","",B688+Lists!$Y$6)</f>
        <v/>
      </c>
      <c r="T688" s="29"/>
      <c r="U688" s="33" t="str">
        <f aca="true">IF(J688="","",IF(Q688="","—",IF(T688="Correct","Mastered",IF(OR(R688="Wrong",T688="Wrong"),"Keep reviewing",IF(AND(R688="",TODAY()&gt;=Q688),"Retry 1 DUE",IF(AND(R688="Correct",T688="",TODAY()&gt;=S688),"Retry 2 DUE",IF(R688="","Retry 1 scheduled","Retry 2 scheduled")))))))</f>
        <v/>
      </c>
    </row>
    <row r="689" customFormat="false" ht="15" hidden="false" customHeight="false" outlineLevel="0" collapsed="false">
      <c r="A689" s="27" t="str">
        <f aca="false">IF(COUNTA(B689:I689)=0,"",ROW()-4)</f>
        <v/>
      </c>
      <c r="B689" s="28"/>
      <c r="C689" s="29"/>
      <c r="D689" s="30"/>
      <c r="E689" s="29"/>
      <c r="F689" s="30"/>
      <c r="G689" s="31"/>
      <c r="H689" s="32"/>
      <c r="I689" s="32"/>
      <c r="J689" s="33" t="str">
        <f aca="false">IF(OR(H689="",I689=""),"",IF(UPPER(SUBSTITUTE(SUBSTITUTE(SUBSTITUTE(H689," ",""),",",""),";",""))=UPPER(SUBSTITUTE(SUBSTITUTE(SUBSTITUTE(I689," ",""),",",""),";","")),"Correct","Wrong"))</f>
        <v/>
      </c>
      <c r="K689" s="29"/>
      <c r="L689" s="29"/>
      <c r="M689" s="27" t="str">
        <f aca="false">IF(E689="","",IFERROR(INDEX(Lists!$B$5:$B$12,MATCH(E689,Lists!$A$5:$A$12,0)),""))</f>
        <v/>
      </c>
      <c r="N689" s="33" t="str">
        <f aca="false">IF(OR(L689="",M689=""),"",IF(L689&gt;M689,"Slow",IF(AND(J689="Wrong",L689&lt;0.5*M689),"Rushed?","OK")))</f>
        <v/>
      </c>
      <c r="O689" s="30"/>
      <c r="P689" s="30"/>
      <c r="Q689" s="34" t="str">
        <f aca="false">IF(OR(B689="",J689=""),"",IF(OR(J689="Wrong",K689="50-50",K689="Guess"),B689+Lists!$Y$5,""))</f>
        <v/>
      </c>
      <c r="R689" s="29"/>
      <c r="S689" s="34" t="str">
        <f aca="false">IF(Q689="","",B689+Lists!$Y$6)</f>
        <v/>
      </c>
      <c r="T689" s="29"/>
      <c r="U689" s="33" t="str">
        <f aca="true">IF(J689="","",IF(Q689="","—",IF(T689="Correct","Mastered",IF(OR(R689="Wrong",T689="Wrong"),"Keep reviewing",IF(AND(R689="",TODAY()&gt;=Q689),"Retry 1 DUE",IF(AND(R689="Correct",T689="",TODAY()&gt;=S689),"Retry 2 DUE",IF(R689="","Retry 1 scheduled","Retry 2 scheduled")))))))</f>
        <v/>
      </c>
    </row>
    <row r="690" customFormat="false" ht="15" hidden="false" customHeight="false" outlineLevel="0" collapsed="false">
      <c r="A690" s="27" t="str">
        <f aca="false">IF(COUNTA(B690:I690)=0,"",ROW()-4)</f>
        <v/>
      </c>
      <c r="B690" s="28"/>
      <c r="C690" s="29"/>
      <c r="D690" s="30"/>
      <c r="E690" s="29"/>
      <c r="F690" s="30"/>
      <c r="G690" s="31"/>
      <c r="H690" s="32"/>
      <c r="I690" s="32"/>
      <c r="J690" s="33" t="str">
        <f aca="false">IF(OR(H690="",I690=""),"",IF(UPPER(SUBSTITUTE(SUBSTITUTE(SUBSTITUTE(H690," ",""),",",""),";",""))=UPPER(SUBSTITUTE(SUBSTITUTE(SUBSTITUTE(I690," ",""),",",""),";","")),"Correct","Wrong"))</f>
        <v/>
      </c>
      <c r="K690" s="29"/>
      <c r="L690" s="29"/>
      <c r="M690" s="27" t="str">
        <f aca="false">IF(E690="","",IFERROR(INDEX(Lists!$B$5:$B$12,MATCH(E690,Lists!$A$5:$A$12,0)),""))</f>
        <v/>
      </c>
      <c r="N690" s="33" t="str">
        <f aca="false">IF(OR(L690="",M690=""),"",IF(L690&gt;M690,"Slow",IF(AND(J690="Wrong",L690&lt;0.5*M690),"Rushed?","OK")))</f>
        <v/>
      </c>
      <c r="O690" s="30"/>
      <c r="P690" s="30"/>
      <c r="Q690" s="34" t="str">
        <f aca="false">IF(OR(B690="",J690=""),"",IF(OR(J690="Wrong",K690="50-50",K690="Guess"),B690+Lists!$Y$5,""))</f>
        <v/>
      </c>
      <c r="R690" s="29"/>
      <c r="S690" s="34" t="str">
        <f aca="false">IF(Q690="","",B690+Lists!$Y$6)</f>
        <v/>
      </c>
      <c r="T690" s="29"/>
      <c r="U690" s="33" t="str">
        <f aca="true">IF(J690="","",IF(Q690="","—",IF(T690="Correct","Mastered",IF(OR(R690="Wrong",T690="Wrong"),"Keep reviewing",IF(AND(R690="",TODAY()&gt;=Q690),"Retry 1 DUE",IF(AND(R690="Correct",T690="",TODAY()&gt;=S690),"Retry 2 DUE",IF(R690="","Retry 1 scheduled","Retry 2 scheduled")))))))</f>
        <v/>
      </c>
    </row>
    <row r="691" customFormat="false" ht="15" hidden="false" customHeight="false" outlineLevel="0" collapsed="false">
      <c r="A691" s="27" t="str">
        <f aca="false">IF(COUNTA(B691:I691)=0,"",ROW()-4)</f>
        <v/>
      </c>
      <c r="B691" s="28"/>
      <c r="C691" s="29"/>
      <c r="D691" s="30"/>
      <c r="E691" s="29"/>
      <c r="F691" s="30"/>
      <c r="G691" s="31"/>
      <c r="H691" s="32"/>
      <c r="I691" s="32"/>
      <c r="J691" s="33" t="str">
        <f aca="false">IF(OR(H691="",I691=""),"",IF(UPPER(SUBSTITUTE(SUBSTITUTE(SUBSTITUTE(H691," ",""),",",""),";",""))=UPPER(SUBSTITUTE(SUBSTITUTE(SUBSTITUTE(I691," ",""),",",""),";","")),"Correct","Wrong"))</f>
        <v/>
      </c>
      <c r="K691" s="29"/>
      <c r="L691" s="29"/>
      <c r="M691" s="27" t="str">
        <f aca="false">IF(E691="","",IFERROR(INDEX(Lists!$B$5:$B$12,MATCH(E691,Lists!$A$5:$A$12,0)),""))</f>
        <v/>
      </c>
      <c r="N691" s="33" t="str">
        <f aca="false">IF(OR(L691="",M691=""),"",IF(L691&gt;M691,"Slow",IF(AND(J691="Wrong",L691&lt;0.5*M691),"Rushed?","OK")))</f>
        <v/>
      </c>
      <c r="O691" s="30"/>
      <c r="P691" s="30"/>
      <c r="Q691" s="34" t="str">
        <f aca="false">IF(OR(B691="",J691=""),"",IF(OR(J691="Wrong",K691="50-50",K691="Guess"),B691+Lists!$Y$5,""))</f>
        <v/>
      </c>
      <c r="R691" s="29"/>
      <c r="S691" s="34" t="str">
        <f aca="false">IF(Q691="","",B691+Lists!$Y$6)</f>
        <v/>
      </c>
      <c r="T691" s="29"/>
      <c r="U691" s="33" t="str">
        <f aca="true">IF(J691="","",IF(Q691="","—",IF(T691="Correct","Mastered",IF(OR(R691="Wrong",T691="Wrong"),"Keep reviewing",IF(AND(R691="",TODAY()&gt;=Q691),"Retry 1 DUE",IF(AND(R691="Correct",T691="",TODAY()&gt;=S691),"Retry 2 DUE",IF(R691="","Retry 1 scheduled","Retry 2 scheduled")))))))</f>
        <v/>
      </c>
    </row>
    <row r="692" customFormat="false" ht="15" hidden="false" customHeight="false" outlineLevel="0" collapsed="false">
      <c r="A692" s="27" t="str">
        <f aca="false">IF(COUNTA(B692:I692)=0,"",ROW()-4)</f>
        <v/>
      </c>
      <c r="B692" s="28"/>
      <c r="C692" s="29"/>
      <c r="D692" s="30"/>
      <c r="E692" s="29"/>
      <c r="F692" s="30"/>
      <c r="G692" s="31"/>
      <c r="H692" s="32"/>
      <c r="I692" s="32"/>
      <c r="J692" s="33" t="str">
        <f aca="false">IF(OR(H692="",I692=""),"",IF(UPPER(SUBSTITUTE(SUBSTITUTE(SUBSTITUTE(H692," ",""),",",""),";",""))=UPPER(SUBSTITUTE(SUBSTITUTE(SUBSTITUTE(I692," ",""),",",""),";","")),"Correct","Wrong"))</f>
        <v/>
      </c>
      <c r="K692" s="29"/>
      <c r="L692" s="29"/>
      <c r="M692" s="27" t="str">
        <f aca="false">IF(E692="","",IFERROR(INDEX(Lists!$B$5:$B$12,MATCH(E692,Lists!$A$5:$A$12,0)),""))</f>
        <v/>
      </c>
      <c r="N692" s="33" t="str">
        <f aca="false">IF(OR(L692="",M692=""),"",IF(L692&gt;M692,"Slow",IF(AND(J692="Wrong",L692&lt;0.5*M692),"Rushed?","OK")))</f>
        <v/>
      </c>
      <c r="O692" s="30"/>
      <c r="P692" s="30"/>
      <c r="Q692" s="34" t="str">
        <f aca="false">IF(OR(B692="",J692=""),"",IF(OR(J692="Wrong",K692="50-50",K692="Guess"),B692+Lists!$Y$5,""))</f>
        <v/>
      </c>
      <c r="R692" s="29"/>
      <c r="S692" s="34" t="str">
        <f aca="false">IF(Q692="","",B692+Lists!$Y$6)</f>
        <v/>
      </c>
      <c r="T692" s="29"/>
      <c r="U692" s="33" t="str">
        <f aca="true">IF(J692="","",IF(Q692="","—",IF(T692="Correct","Mastered",IF(OR(R692="Wrong",T692="Wrong"),"Keep reviewing",IF(AND(R692="",TODAY()&gt;=Q692),"Retry 1 DUE",IF(AND(R692="Correct",T692="",TODAY()&gt;=S692),"Retry 2 DUE",IF(R692="","Retry 1 scheduled","Retry 2 scheduled")))))))</f>
        <v/>
      </c>
    </row>
    <row r="693" customFormat="false" ht="15" hidden="false" customHeight="false" outlineLevel="0" collapsed="false">
      <c r="A693" s="27" t="str">
        <f aca="false">IF(COUNTA(B693:I693)=0,"",ROW()-4)</f>
        <v/>
      </c>
      <c r="B693" s="28"/>
      <c r="C693" s="29"/>
      <c r="D693" s="30"/>
      <c r="E693" s="29"/>
      <c r="F693" s="30"/>
      <c r="G693" s="31"/>
      <c r="H693" s="32"/>
      <c r="I693" s="32"/>
      <c r="J693" s="33" t="str">
        <f aca="false">IF(OR(H693="",I693=""),"",IF(UPPER(SUBSTITUTE(SUBSTITUTE(SUBSTITUTE(H693," ",""),",",""),";",""))=UPPER(SUBSTITUTE(SUBSTITUTE(SUBSTITUTE(I693," ",""),",",""),";","")),"Correct","Wrong"))</f>
        <v/>
      </c>
      <c r="K693" s="29"/>
      <c r="L693" s="29"/>
      <c r="M693" s="27" t="str">
        <f aca="false">IF(E693="","",IFERROR(INDEX(Lists!$B$5:$B$12,MATCH(E693,Lists!$A$5:$A$12,0)),""))</f>
        <v/>
      </c>
      <c r="N693" s="33" t="str">
        <f aca="false">IF(OR(L693="",M693=""),"",IF(L693&gt;M693,"Slow",IF(AND(J693="Wrong",L693&lt;0.5*M693),"Rushed?","OK")))</f>
        <v/>
      </c>
      <c r="O693" s="30"/>
      <c r="P693" s="30"/>
      <c r="Q693" s="34" t="str">
        <f aca="false">IF(OR(B693="",J693=""),"",IF(OR(J693="Wrong",K693="50-50",K693="Guess"),B693+Lists!$Y$5,""))</f>
        <v/>
      </c>
      <c r="R693" s="29"/>
      <c r="S693" s="34" t="str">
        <f aca="false">IF(Q693="","",B693+Lists!$Y$6)</f>
        <v/>
      </c>
      <c r="T693" s="29"/>
      <c r="U693" s="33" t="str">
        <f aca="true">IF(J693="","",IF(Q693="","—",IF(T693="Correct","Mastered",IF(OR(R693="Wrong",T693="Wrong"),"Keep reviewing",IF(AND(R693="",TODAY()&gt;=Q693),"Retry 1 DUE",IF(AND(R693="Correct",T693="",TODAY()&gt;=S693),"Retry 2 DUE",IF(R693="","Retry 1 scheduled","Retry 2 scheduled")))))))</f>
        <v/>
      </c>
    </row>
    <row r="694" customFormat="false" ht="15" hidden="false" customHeight="false" outlineLevel="0" collapsed="false">
      <c r="A694" s="27" t="str">
        <f aca="false">IF(COUNTA(B694:I694)=0,"",ROW()-4)</f>
        <v/>
      </c>
      <c r="B694" s="28"/>
      <c r="C694" s="29"/>
      <c r="D694" s="30"/>
      <c r="E694" s="29"/>
      <c r="F694" s="30"/>
      <c r="G694" s="31"/>
      <c r="H694" s="32"/>
      <c r="I694" s="32"/>
      <c r="J694" s="33" t="str">
        <f aca="false">IF(OR(H694="",I694=""),"",IF(UPPER(SUBSTITUTE(SUBSTITUTE(SUBSTITUTE(H694," ",""),",",""),";",""))=UPPER(SUBSTITUTE(SUBSTITUTE(SUBSTITUTE(I694," ",""),",",""),";","")),"Correct","Wrong"))</f>
        <v/>
      </c>
      <c r="K694" s="29"/>
      <c r="L694" s="29"/>
      <c r="M694" s="27" t="str">
        <f aca="false">IF(E694="","",IFERROR(INDEX(Lists!$B$5:$B$12,MATCH(E694,Lists!$A$5:$A$12,0)),""))</f>
        <v/>
      </c>
      <c r="N694" s="33" t="str">
        <f aca="false">IF(OR(L694="",M694=""),"",IF(L694&gt;M694,"Slow",IF(AND(J694="Wrong",L694&lt;0.5*M694),"Rushed?","OK")))</f>
        <v/>
      </c>
      <c r="O694" s="30"/>
      <c r="P694" s="30"/>
      <c r="Q694" s="34" t="str">
        <f aca="false">IF(OR(B694="",J694=""),"",IF(OR(J694="Wrong",K694="50-50",K694="Guess"),B694+Lists!$Y$5,""))</f>
        <v/>
      </c>
      <c r="R694" s="29"/>
      <c r="S694" s="34" t="str">
        <f aca="false">IF(Q694="","",B694+Lists!$Y$6)</f>
        <v/>
      </c>
      <c r="T694" s="29"/>
      <c r="U694" s="33" t="str">
        <f aca="true">IF(J694="","",IF(Q694="","—",IF(T694="Correct","Mastered",IF(OR(R694="Wrong",T694="Wrong"),"Keep reviewing",IF(AND(R694="",TODAY()&gt;=Q694),"Retry 1 DUE",IF(AND(R694="Correct",T694="",TODAY()&gt;=S694),"Retry 2 DUE",IF(R694="","Retry 1 scheduled","Retry 2 scheduled")))))))</f>
        <v/>
      </c>
    </row>
    <row r="695" customFormat="false" ht="15" hidden="false" customHeight="false" outlineLevel="0" collapsed="false">
      <c r="A695" s="27" t="str">
        <f aca="false">IF(COUNTA(B695:I695)=0,"",ROW()-4)</f>
        <v/>
      </c>
      <c r="B695" s="28"/>
      <c r="C695" s="29"/>
      <c r="D695" s="30"/>
      <c r="E695" s="29"/>
      <c r="F695" s="30"/>
      <c r="G695" s="31"/>
      <c r="H695" s="32"/>
      <c r="I695" s="32"/>
      <c r="J695" s="33" t="str">
        <f aca="false">IF(OR(H695="",I695=""),"",IF(UPPER(SUBSTITUTE(SUBSTITUTE(SUBSTITUTE(H695," ",""),",",""),";",""))=UPPER(SUBSTITUTE(SUBSTITUTE(SUBSTITUTE(I695," ",""),",",""),";","")),"Correct","Wrong"))</f>
        <v/>
      </c>
      <c r="K695" s="29"/>
      <c r="L695" s="29"/>
      <c r="M695" s="27" t="str">
        <f aca="false">IF(E695="","",IFERROR(INDEX(Lists!$B$5:$B$12,MATCH(E695,Lists!$A$5:$A$12,0)),""))</f>
        <v/>
      </c>
      <c r="N695" s="33" t="str">
        <f aca="false">IF(OR(L695="",M695=""),"",IF(L695&gt;M695,"Slow",IF(AND(J695="Wrong",L695&lt;0.5*M695),"Rushed?","OK")))</f>
        <v/>
      </c>
      <c r="O695" s="30"/>
      <c r="P695" s="30"/>
      <c r="Q695" s="34" t="str">
        <f aca="false">IF(OR(B695="",J695=""),"",IF(OR(J695="Wrong",K695="50-50",K695="Guess"),B695+Lists!$Y$5,""))</f>
        <v/>
      </c>
      <c r="R695" s="29"/>
      <c r="S695" s="34" t="str">
        <f aca="false">IF(Q695="","",B695+Lists!$Y$6)</f>
        <v/>
      </c>
      <c r="T695" s="29"/>
      <c r="U695" s="33" t="str">
        <f aca="true">IF(J695="","",IF(Q695="","—",IF(T695="Correct","Mastered",IF(OR(R695="Wrong",T695="Wrong"),"Keep reviewing",IF(AND(R695="",TODAY()&gt;=Q695),"Retry 1 DUE",IF(AND(R695="Correct",T695="",TODAY()&gt;=S695),"Retry 2 DUE",IF(R695="","Retry 1 scheduled","Retry 2 scheduled")))))))</f>
        <v/>
      </c>
    </row>
    <row r="696" customFormat="false" ht="15" hidden="false" customHeight="false" outlineLevel="0" collapsed="false">
      <c r="A696" s="27" t="str">
        <f aca="false">IF(COUNTA(B696:I696)=0,"",ROW()-4)</f>
        <v/>
      </c>
      <c r="B696" s="28"/>
      <c r="C696" s="29"/>
      <c r="D696" s="30"/>
      <c r="E696" s="29"/>
      <c r="F696" s="30"/>
      <c r="G696" s="31"/>
      <c r="H696" s="32"/>
      <c r="I696" s="32"/>
      <c r="J696" s="33" t="str">
        <f aca="false">IF(OR(H696="",I696=""),"",IF(UPPER(SUBSTITUTE(SUBSTITUTE(SUBSTITUTE(H696," ",""),",",""),";",""))=UPPER(SUBSTITUTE(SUBSTITUTE(SUBSTITUTE(I696," ",""),",",""),";","")),"Correct","Wrong"))</f>
        <v/>
      </c>
      <c r="K696" s="29"/>
      <c r="L696" s="29"/>
      <c r="M696" s="27" t="str">
        <f aca="false">IF(E696="","",IFERROR(INDEX(Lists!$B$5:$B$12,MATCH(E696,Lists!$A$5:$A$12,0)),""))</f>
        <v/>
      </c>
      <c r="N696" s="33" t="str">
        <f aca="false">IF(OR(L696="",M696=""),"",IF(L696&gt;M696,"Slow",IF(AND(J696="Wrong",L696&lt;0.5*M696),"Rushed?","OK")))</f>
        <v/>
      </c>
      <c r="O696" s="30"/>
      <c r="P696" s="30"/>
      <c r="Q696" s="34" t="str">
        <f aca="false">IF(OR(B696="",J696=""),"",IF(OR(J696="Wrong",K696="50-50",K696="Guess"),B696+Lists!$Y$5,""))</f>
        <v/>
      </c>
      <c r="R696" s="29"/>
      <c r="S696" s="34" t="str">
        <f aca="false">IF(Q696="","",B696+Lists!$Y$6)</f>
        <v/>
      </c>
      <c r="T696" s="29"/>
      <c r="U696" s="33" t="str">
        <f aca="true">IF(J696="","",IF(Q696="","—",IF(T696="Correct","Mastered",IF(OR(R696="Wrong",T696="Wrong"),"Keep reviewing",IF(AND(R696="",TODAY()&gt;=Q696),"Retry 1 DUE",IF(AND(R696="Correct",T696="",TODAY()&gt;=S696),"Retry 2 DUE",IF(R696="","Retry 1 scheduled","Retry 2 scheduled")))))))</f>
        <v/>
      </c>
    </row>
    <row r="697" customFormat="false" ht="15" hidden="false" customHeight="false" outlineLevel="0" collapsed="false">
      <c r="A697" s="27" t="str">
        <f aca="false">IF(COUNTA(B697:I697)=0,"",ROW()-4)</f>
        <v/>
      </c>
      <c r="B697" s="28"/>
      <c r="C697" s="29"/>
      <c r="D697" s="30"/>
      <c r="E697" s="29"/>
      <c r="F697" s="30"/>
      <c r="G697" s="31"/>
      <c r="H697" s="32"/>
      <c r="I697" s="32"/>
      <c r="J697" s="33" t="str">
        <f aca="false">IF(OR(H697="",I697=""),"",IF(UPPER(SUBSTITUTE(SUBSTITUTE(SUBSTITUTE(H697," ",""),",",""),";",""))=UPPER(SUBSTITUTE(SUBSTITUTE(SUBSTITUTE(I697," ",""),",",""),";","")),"Correct","Wrong"))</f>
        <v/>
      </c>
      <c r="K697" s="29"/>
      <c r="L697" s="29"/>
      <c r="M697" s="27" t="str">
        <f aca="false">IF(E697="","",IFERROR(INDEX(Lists!$B$5:$B$12,MATCH(E697,Lists!$A$5:$A$12,0)),""))</f>
        <v/>
      </c>
      <c r="N697" s="33" t="str">
        <f aca="false">IF(OR(L697="",M697=""),"",IF(L697&gt;M697,"Slow",IF(AND(J697="Wrong",L697&lt;0.5*M697),"Rushed?","OK")))</f>
        <v/>
      </c>
      <c r="O697" s="30"/>
      <c r="P697" s="30"/>
      <c r="Q697" s="34" t="str">
        <f aca="false">IF(OR(B697="",J697=""),"",IF(OR(J697="Wrong",K697="50-50",K697="Guess"),B697+Lists!$Y$5,""))</f>
        <v/>
      </c>
      <c r="R697" s="29"/>
      <c r="S697" s="34" t="str">
        <f aca="false">IF(Q697="","",B697+Lists!$Y$6)</f>
        <v/>
      </c>
      <c r="T697" s="29"/>
      <c r="U697" s="33" t="str">
        <f aca="true">IF(J697="","",IF(Q697="","—",IF(T697="Correct","Mastered",IF(OR(R697="Wrong",T697="Wrong"),"Keep reviewing",IF(AND(R697="",TODAY()&gt;=Q697),"Retry 1 DUE",IF(AND(R697="Correct",T697="",TODAY()&gt;=S697),"Retry 2 DUE",IF(R697="","Retry 1 scheduled","Retry 2 scheduled")))))))</f>
        <v/>
      </c>
    </row>
    <row r="698" customFormat="false" ht="15" hidden="false" customHeight="false" outlineLevel="0" collapsed="false">
      <c r="A698" s="27" t="str">
        <f aca="false">IF(COUNTA(B698:I698)=0,"",ROW()-4)</f>
        <v/>
      </c>
      <c r="B698" s="28"/>
      <c r="C698" s="29"/>
      <c r="D698" s="30"/>
      <c r="E698" s="29"/>
      <c r="F698" s="30"/>
      <c r="G698" s="31"/>
      <c r="H698" s="32"/>
      <c r="I698" s="32"/>
      <c r="J698" s="33" t="str">
        <f aca="false">IF(OR(H698="",I698=""),"",IF(UPPER(SUBSTITUTE(SUBSTITUTE(SUBSTITUTE(H698," ",""),",",""),";",""))=UPPER(SUBSTITUTE(SUBSTITUTE(SUBSTITUTE(I698," ",""),",",""),";","")),"Correct","Wrong"))</f>
        <v/>
      </c>
      <c r="K698" s="29"/>
      <c r="L698" s="29"/>
      <c r="M698" s="27" t="str">
        <f aca="false">IF(E698="","",IFERROR(INDEX(Lists!$B$5:$B$12,MATCH(E698,Lists!$A$5:$A$12,0)),""))</f>
        <v/>
      </c>
      <c r="N698" s="33" t="str">
        <f aca="false">IF(OR(L698="",M698=""),"",IF(L698&gt;M698,"Slow",IF(AND(J698="Wrong",L698&lt;0.5*M698),"Rushed?","OK")))</f>
        <v/>
      </c>
      <c r="O698" s="30"/>
      <c r="P698" s="30"/>
      <c r="Q698" s="34" t="str">
        <f aca="false">IF(OR(B698="",J698=""),"",IF(OR(J698="Wrong",K698="50-50",K698="Guess"),B698+Lists!$Y$5,""))</f>
        <v/>
      </c>
      <c r="R698" s="29"/>
      <c r="S698" s="34" t="str">
        <f aca="false">IF(Q698="","",B698+Lists!$Y$6)</f>
        <v/>
      </c>
      <c r="T698" s="29"/>
      <c r="U698" s="33" t="str">
        <f aca="true">IF(J698="","",IF(Q698="","—",IF(T698="Correct","Mastered",IF(OR(R698="Wrong",T698="Wrong"),"Keep reviewing",IF(AND(R698="",TODAY()&gt;=Q698),"Retry 1 DUE",IF(AND(R698="Correct",T698="",TODAY()&gt;=S698),"Retry 2 DUE",IF(R698="","Retry 1 scheduled","Retry 2 scheduled")))))))</f>
        <v/>
      </c>
    </row>
    <row r="699" customFormat="false" ht="15" hidden="false" customHeight="false" outlineLevel="0" collapsed="false">
      <c r="A699" s="27" t="str">
        <f aca="false">IF(COUNTA(B699:I699)=0,"",ROW()-4)</f>
        <v/>
      </c>
      <c r="B699" s="28"/>
      <c r="C699" s="29"/>
      <c r="D699" s="30"/>
      <c r="E699" s="29"/>
      <c r="F699" s="30"/>
      <c r="G699" s="31"/>
      <c r="H699" s="32"/>
      <c r="I699" s="32"/>
      <c r="J699" s="33" t="str">
        <f aca="false">IF(OR(H699="",I699=""),"",IF(UPPER(SUBSTITUTE(SUBSTITUTE(SUBSTITUTE(H699," ",""),",",""),";",""))=UPPER(SUBSTITUTE(SUBSTITUTE(SUBSTITUTE(I699," ",""),",",""),";","")),"Correct","Wrong"))</f>
        <v/>
      </c>
      <c r="K699" s="29"/>
      <c r="L699" s="29"/>
      <c r="M699" s="27" t="str">
        <f aca="false">IF(E699="","",IFERROR(INDEX(Lists!$B$5:$B$12,MATCH(E699,Lists!$A$5:$A$12,0)),""))</f>
        <v/>
      </c>
      <c r="N699" s="33" t="str">
        <f aca="false">IF(OR(L699="",M699=""),"",IF(L699&gt;M699,"Slow",IF(AND(J699="Wrong",L699&lt;0.5*M699),"Rushed?","OK")))</f>
        <v/>
      </c>
      <c r="O699" s="30"/>
      <c r="P699" s="30"/>
      <c r="Q699" s="34" t="str">
        <f aca="false">IF(OR(B699="",J699=""),"",IF(OR(J699="Wrong",K699="50-50",K699="Guess"),B699+Lists!$Y$5,""))</f>
        <v/>
      </c>
      <c r="R699" s="29"/>
      <c r="S699" s="34" t="str">
        <f aca="false">IF(Q699="","",B699+Lists!$Y$6)</f>
        <v/>
      </c>
      <c r="T699" s="29"/>
      <c r="U699" s="33" t="str">
        <f aca="true">IF(J699="","",IF(Q699="","—",IF(T699="Correct","Mastered",IF(OR(R699="Wrong",T699="Wrong"),"Keep reviewing",IF(AND(R699="",TODAY()&gt;=Q699),"Retry 1 DUE",IF(AND(R699="Correct",T699="",TODAY()&gt;=S699),"Retry 2 DUE",IF(R699="","Retry 1 scheduled","Retry 2 scheduled")))))))</f>
        <v/>
      </c>
    </row>
    <row r="700" customFormat="false" ht="15" hidden="false" customHeight="false" outlineLevel="0" collapsed="false">
      <c r="A700" s="27" t="str">
        <f aca="false">IF(COUNTA(B700:I700)=0,"",ROW()-4)</f>
        <v/>
      </c>
      <c r="B700" s="28"/>
      <c r="C700" s="29"/>
      <c r="D700" s="30"/>
      <c r="E700" s="29"/>
      <c r="F700" s="30"/>
      <c r="G700" s="31"/>
      <c r="H700" s="32"/>
      <c r="I700" s="32"/>
      <c r="J700" s="33" t="str">
        <f aca="false">IF(OR(H700="",I700=""),"",IF(UPPER(SUBSTITUTE(SUBSTITUTE(SUBSTITUTE(H700," ",""),",",""),";",""))=UPPER(SUBSTITUTE(SUBSTITUTE(SUBSTITUTE(I700," ",""),",",""),";","")),"Correct","Wrong"))</f>
        <v/>
      </c>
      <c r="K700" s="29"/>
      <c r="L700" s="29"/>
      <c r="M700" s="27" t="str">
        <f aca="false">IF(E700="","",IFERROR(INDEX(Lists!$B$5:$B$12,MATCH(E700,Lists!$A$5:$A$12,0)),""))</f>
        <v/>
      </c>
      <c r="N700" s="33" t="str">
        <f aca="false">IF(OR(L700="",M700=""),"",IF(L700&gt;M700,"Slow",IF(AND(J700="Wrong",L700&lt;0.5*M700),"Rushed?","OK")))</f>
        <v/>
      </c>
      <c r="O700" s="30"/>
      <c r="P700" s="30"/>
      <c r="Q700" s="34" t="str">
        <f aca="false">IF(OR(B700="",J700=""),"",IF(OR(J700="Wrong",K700="50-50",K700="Guess"),B700+Lists!$Y$5,""))</f>
        <v/>
      </c>
      <c r="R700" s="29"/>
      <c r="S700" s="34" t="str">
        <f aca="false">IF(Q700="","",B700+Lists!$Y$6)</f>
        <v/>
      </c>
      <c r="T700" s="29"/>
      <c r="U700" s="33" t="str">
        <f aca="true">IF(J700="","",IF(Q700="","—",IF(T700="Correct","Mastered",IF(OR(R700="Wrong",T700="Wrong"),"Keep reviewing",IF(AND(R700="",TODAY()&gt;=Q700),"Retry 1 DUE",IF(AND(R700="Correct",T700="",TODAY()&gt;=S700),"Retry 2 DUE",IF(R700="","Retry 1 scheduled","Retry 2 scheduled")))))))</f>
        <v/>
      </c>
    </row>
    <row r="701" customFormat="false" ht="15" hidden="false" customHeight="false" outlineLevel="0" collapsed="false">
      <c r="A701" s="27" t="str">
        <f aca="false">IF(COUNTA(B701:I701)=0,"",ROW()-4)</f>
        <v/>
      </c>
      <c r="B701" s="28"/>
      <c r="C701" s="29"/>
      <c r="D701" s="30"/>
      <c r="E701" s="29"/>
      <c r="F701" s="30"/>
      <c r="G701" s="31"/>
      <c r="H701" s="32"/>
      <c r="I701" s="32"/>
      <c r="J701" s="33" t="str">
        <f aca="false">IF(OR(H701="",I701=""),"",IF(UPPER(SUBSTITUTE(SUBSTITUTE(SUBSTITUTE(H701," ",""),",",""),";",""))=UPPER(SUBSTITUTE(SUBSTITUTE(SUBSTITUTE(I701," ",""),",",""),";","")),"Correct","Wrong"))</f>
        <v/>
      </c>
      <c r="K701" s="29"/>
      <c r="L701" s="29"/>
      <c r="M701" s="27" t="str">
        <f aca="false">IF(E701="","",IFERROR(INDEX(Lists!$B$5:$B$12,MATCH(E701,Lists!$A$5:$A$12,0)),""))</f>
        <v/>
      </c>
      <c r="N701" s="33" t="str">
        <f aca="false">IF(OR(L701="",M701=""),"",IF(L701&gt;M701,"Slow",IF(AND(J701="Wrong",L701&lt;0.5*M701),"Rushed?","OK")))</f>
        <v/>
      </c>
      <c r="O701" s="30"/>
      <c r="P701" s="30"/>
      <c r="Q701" s="34" t="str">
        <f aca="false">IF(OR(B701="",J701=""),"",IF(OR(J701="Wrong",K701="50-50",K701="Guess"),B701+Lists!$Y$5,""))</f>
        <v/>
      </c>
      <c r="R701" s="29"/>
      <c r="S701" s="34" t="str">
        <f aca="false">IF(Q701="","",B701+Lists!$Y$6)</f>
        <v/>
      </c>
      <c r="T701" s="29"/>
      <c r="U701" s="33" t="str">
        <f aca="true">IF(J701="","",IF(Q701="","—",IF(T701="Correct","Mastered",IF(OR(R701="Wrong",T701="Wrong"),"Keep reviewing",IF(AND(R701="",TODAY()&gt;=Q701),"Retry 1 DUE",IF(AND(R701="Correct",T701="",TODAY()&gt;=S701),"Retry 2 DUE",IF(R701="","Retry 1 scheduled","Retry 2 scheduled")))))))</f>
        <v/>
      </c>
    </row>
    <row r="702" customFormat="false" ht="15" hidden="false" customHeight="false" outlineLevel="0" collapsed="false">
      <c r="A702" s="27" t="str">
        <f aca="false">IF(COUNTA(B702:I702)=0,"",ROW()-4)</f>
        <v/>
      </c>
      <c r="B702" s="28"/>
      <c r="C702" s="29"/>
      <c r="D702" s="30"/>
      <c r="E702" s="29"/>
      <c r="F702" s="30"/>
      <c r="G702" s="31"/>
      <c r="H702" s="32"/>
      <c r="I702" s="32"/>
      <c r="J702" s="33" t="str">
        <f aca="false">IF(OR(H702="",I702=""),"",IF(UPPER(SUBSTITUTE(SUBSTITUTE(SUBSTITUTE(H702," ",""),",",""),";",""))=UPPER(SUBSTITUTE(SUBSTITUTE(SUBSTITUTE(I702," ",""),",",""),";","")),"Correct","Wrong"))</f>
        <v/>
      </c>
      <c r="K702" s="29"/>
      <c r="L702" s="29"/>
      <c r="M702" s="27" t="str">
        <f aca="false">IF(E702="","",IFERROR(INDEX(Lists!$B$5:$B$12,MATCH(E702,Lists!$A$5:$A$12,0)),""))</f>
        <v/>
      </c>
      <c r="N702" s="33" t="str">
        <f aca="false">IF(OR(L702="",M702=""),"",IF(L702&gt;M702,"Slow",IF(AND(J702="Wrong",L702&lt;0.5*M702),"Rushed?","OK")))</f>
        <v/>
      </c>
      <c r="O702" s="30"/>
      <c r="P702" s="30"/>
      <c r="Q702" s="34" t="str">
        <f aca="false">IF(OR(B702="",J702=""),"",IF(OR(J702="Wrong",K702="50-50",K702="Guess"),B702+Lists!$Y$5,""))</f>
        <v/>
      </c>
      <c r="R702" s="29"/>
      <c r="S702" s="34" t="str">
        <f aca="false">IF(Q702="","",B702+Lists!$Y$6)</f>
        <v/>
      </c>
      <c r="T702" s="29"/>
      <c r="U702" s="33" t="str">
        <f aca="true">IF(J702="","",IF(Q702="","—",IF(T702="Correct","Mastered",IF(OR(R702="Wrong",T702="Wrong"),"Keep reviewing",IF(AND(R702="",TODAY()&gt;=Q702),"Retry 1 DUE",IF(AND(R702="Correct",T702="",TODAY()&gt;=S702),"Retry 2 DUE",IF(R702="","Retry 1 scheduled","Retry 2 scheduled")))))))</f>
        <v/>
      </c>
    </row>
    <row r="703" customFormat="false" ht="15" hidden="false" customHeight="false" outlineLevel="0" collapsed="false">
      <c r="A703" s="27" t="str">
        <f aca="false">IF(COUNTA(B703:I703)=0,"",ROW()-4)</f>
        <v/>
      </c>
      <c r="B703" s="28"/>
      <c r="C703" s="29"/>
      <c r="D703" s="30"/>
      <c r="E703" s="29"/>
      <c r="F703" s="30"/>
      <c r="G703" s="31"/>
      <c r="H703" s="32"/>
      <c r="I703" s="32"/>
      <c r="J703" s="33" t="str">
        <f aca="false">IF(OR(H703="",I703=""),"",IF(UPPER(SUBSTITUTE(SUBSTITUTE(SUBSTITUTE(H703," ",""),",",""),";",""))=UPPER(SUBSTITUTE(SUBSTITUTE(SUBSTITUTE(I703," ",""),",",""),";","")),"Correct","Wrong"))</f>
        <v/>
      </c>
      <c r="K703" s="29"/>
      <c r="L703" s="29"/>
      <c r="M703" s="27" t="str">
        <f aca="false">IF(E703="","",IFERROR(INDEX(Lists!$B$5:$B$12,MATCH(E703,Lists!$A$5:$A$12,0)),""))</f>
        <v/>
      </c>
      <c r="N703" s="33" t="str">
        <f aca="false">IF(OR(L703="",M703=""),"",IF(L703&gt;M703,"Slow",IF(AND(J703="Wrong",L703&lt;0.5*M703),"Rushed?","OK")))</f>
        <v/>
      </c>
      <c r="O703" s="30"/>
      <c r="P703" s="30"/>
      <c r="Q703" s="34" t="str">
        <f aca="false">IF(OR(B703="",J703=""),"",IF(OR(J703="Wrong",K703="50-50",K703="Guess"),B703+Lists!$Y$5,""))</f>
        <v/>
      </c>
      <c r="R703" s="29"/>
      <c r="S703" s="34" t="str">
        <f aca="false">IF(Q703="","",B703+Lists!$Y$6)</f>
        <v/>
      </c>
      <c r="T703" s="29"/>
      <c r="U703" s="33" t="str">
        <f aca="true">IF(J703="","",IF(Q703="","—",IF(T703="Correct","Mastered",IF(OR(R703="Wrong",T703="Wrong"),"Keep reviewing",IF(AND(R703="",TODAY()&gt;=Q703),"Retry 1 DUE",IF(AND(R703="Correct",T703="",TODAY()&gt;=S703),"Retry 2 DUE",IF(R703="","Retry 1 scheduled","Retry 2 scheduled")))))))</f>
        <v/>
      </c>
    </row>
    <row r="704" customFormat="false" ht="15" hidden="false" customHeight="false" outlineLevel="0" collapsed="false">
      <c r="A704" s="27" t="str">
        <f aca="false">IF(COUNTA(B704:I704)=0,"",ROW()-4)</f>
        <v/>
      </c>
      <c r="B704" s="28"/>
      <c r="C704" s="29"/>
      <c r="D704" s="30"/>
      <c r="E704" s="29"/>
      <c r="F704" s="30"/>
      <c r="G704" s="31"/>
      <c r="H704" s="32"/>
      <c r="I704" s="32"/>
      <c r="J704" s="33" t="str">
        <f aca="false">IF(OR(H704="",I704=""),"",IF(UPPER(SUBSTITUTE(SUBSTITUTE(SUBSTITUTE(H704," ",""),",",""),";",""))=UPPER(SUBSTITUTE(SUBSTITUTE(SUBSTITUTE(I704," ",""),",",""),";","")),"Correct","Wrong"))</f>
        <v/>
      </c>
      <c r="K704" s="29"/>
      <c r="L704" s="29"/>
      <c r="M704" s="27" t="str">
        <f aca="false">IF(E704="","",IFERROR(INDEX(Lists!$B$5:$B$12,MATCH(E704,Lists!$A$5:$A$12,0)),""))</f>
        <v/>
      </c>
      <c r="N704" s="33" t="str">
        <f aca="false">IF(OR(L704="",M704=""),"",IF(L704&gt;M704,"Slow",IF(AND(J704="Wrong",L704&lt;0.5*M704),"Rushed?","OK")))</f>
        <v/>
      </c>
      <c r="O704" s="30"/>
      <c r="P704" s="30"/>
      <c r="Q704" s="34" t="str">
        <f aca="false">IF(OR(B704="",J704=""),"",IF(OR(J704="Wrong",K704="50-50",K704="Guess"),B704+Lists!$Y$5,""))</f>
        <v/>
      </c>
      <c r="R704" s="29"/>
      <c r="S704" s="34" t="str">
        <f aca="false">IF(Q704="","",B704+Lists!$Y$6)</f>
        <v/>
      </c>
      <c r="T704" s="29"/>
      <c r="U704" s="33" t="str">
        <f aca="true">IF(J704="","",IF(Q704="","—",IF(T704="Correct","Mastered",IF(OR(R704="Wrong",T704="Wrong"),"Keep reviewing",IF(AND(R704="",TODAY()&gt;=Q704),"Retry 1 DUE",IF(AND(R704="Correct",T704="",TODAY()&gt;=S704),"Retry 2 DUE",IF(R704="","Retry 1 scheduled","Retry 2 scheduled")))))))</f>
        <v/>
      </c>
    </row>
    <row r="705" customFormat="false" ht="15" hidden="false" customHeight="false" outlineLevel="0" collapsed="false">
      <c r="A705" s="27" t="str">
        <f aca="false">IF(COUNTA(B705:I705)=0,"",ROW()-4)</f>
        <v/>
      </c>
      <c r="B705" s="28"/>
      <c r="C705" s="29"/>
      <c r="D705" s="30"/>
      <c r="E705" s="29"/>
      <c r="F705" s="30"/>
      <c r="G705" s="31"/>
      <c r="H705" s="32"/>
      <c r="I705" s="32"/>
      <c r="J705" s="33" t="str">
        <f aca="false">IF(OR(H705="",I705=""),"",IF(UPPER(SUBSTITUTE(SUBSTITUTE(SUBSTITUTE(H705," ",""),",",""),";",""))=UPPER(SUBSTITUTE(SUBSTITUTE(SUBSTITUTE(I705," ",""),",",""),";","")),"Correct","Wrong"))</f>
        <v/>
      </c>
      <c r="K705" s="29"/>
      <c r="L705" s="29"/>
      <c r="M705" s="27" t="str">
        <f aca="false">IF(E705="","",IFERROR(INDEX(Lists!$B$5:$B$12,MATCH(E705,Lists!$A$5:$A$12,0)),""))</f>
        <v/>
      </c>
      <c r="N705" s="33" t="str">
        <f aca="false">IF(OR(L705="",M705=""),"",IF(L705&gt;M705,"Slow",IF(AND(J705="Wrong",L705&lt;0.5*M705),"Rushed?","OK")))</f>
        <v/>
      </c>
      <c r="O705" s="30"/>
      <c r="P705" s="30"/>
      <c r="Q705" s="34" t="str">
        <f aca="false">IF(OR(B705="",J705=""),"",IF(OR(J705="Wrong",K705="50-50",K705="Guess"),B705+Lists!$Y$5,""))</f>
        <v/>
      </c>
      <c r="R705" s="29"/>
      <c r="S705" s="34" t="str">
        <f aca="false">IF(Q705="","",B705+Lists!$Y$6)</f>
        <v/>
      </c>
      <c r="T705" s="29"/>
      <c r="U705" s="33" t="str">
        <f aca="true">IF(J705="","",IF(Q705="","—",IF(T705="Correct","Mastered",IF(OR(R705="Wrong",T705="Wrong"),"Keep reviewing",IF(AND(R705="",TODAY()&gt;=Q705),"Retry 1 DUE",IF(AND(R705="Correct",T705="",TODAY()&gt;=S705),"Retry 2 DUE",IF(R705="","Retry 1 scheduled","Retry 2 scheduled")))))))</f>
        <v/>
      </c>
    </row>
    <row r="706" customFormat="false" ht="15" hidden="false" customHeight="false" outlineLevel="0" collapsed="false">
      <c r="A706" s="27" t="str">
        <f aca="false">IF(COUNTA(B706:I706)=0,"",ROW()-4)</f>
        <v/>
      </c>
      <c r="B706" s="28"/>
      <c r="C706" s="29"/>
      <c r="D706" s="30"/>
      <c r="E706" s="29"/>
      <c r="F706" s="30"/>
      <c r="G706" s="31"/>
      <c r="H706" s="32"/>
      <c r="I706" s="32"/>
      <c r="J706" s="33" t="str">
        <f aca="false">IF(OR(H706="",I706=""),"",IF(UPPER(SUBSTITUTE(SUBSTITUTE(SUBSTITUTE(H706," ",""),",",""),";",""))=UPPER(SUBSTITUTE(SUBSTITUTE(SUBSTITUTE(I706," ",""),",",""),";","")),"Correct","Wrong"))</f>
        <v/>
      </c>
      <c r="K706" s="29"/>
      <c r="L706" s="29"/>
      <c r="M706" s="27" t="str">
        <f aca="false">IF(E706="","",IFERROR(INDEX(Lists!$B$5:$B$12,MATCH(E706,Lists!$A$5:$A$12,0)),""))</f>
        <v/>
      </c>
      <c r="N706" s="33" t="str">
        <f aca="false">IF(OR(L706="",M706=""),"",IF(L706&gt;M706,"Slow",IF(AND(J706="Wrong",L706&lt;0.5*M706),"Rushed?","OK")))</f>
        <v/>
      </c>
      <c r="O706" s="30"/>
      <c r="P706" s="30"/>
      <c r="Q706" s="34" t="str">
        <f aca="false">IF(OR(B706="",J706=""),"",IF(OR(J706="Wrong",K706="50-50",K706="Guess"),B706+Lists!$Y$5,""))</f>
        <v/>
      </c>
      <c r="R706" s="29"/>
      <c r="S706" s="34" t="str">
        <f aca="false">IF(Q706="","",B706+Lists!$Y$6)</f>
        <v/>
      </c>
      <c r="T706" s="29"/>
      <c r="U706" s="33" t="str">
        <f aca="true">IF(J706="","",IF(Q706="","—",IF(T706="Correct","Mastered",IF(OR(R706="Wrong",T706="Wrong"),"Keep reviewing",IF(AND(R706="",TODAY()&gt;=Q706),"Retry 1 DUE",IF(AND(R706="Correct",T706="",TODAY()&gt;=S706),"Retry 2 DUE",IF(R706="","Retry 1 scheduled","Retry 2 scheduled")))))))</f>
        <v/>
      </c>
    </row>
    <row r="707" customFormat="false" ht="15" hidden="false" customHeight="false" outlineLevel="0" collapsed="false">
      <c r="A707" s="27" t="str">
        <f aca="false">IF(COUNTA(B707:I707)=0,"",ROW()-4)</f>
        <v/>
      </c>
      <c r="B707" s="28"/>
      <c r="C707" s="29"/>
      <c r="D707" s="30"/>
      <c r="E707" s="29"/>
      <c r="F707" s="30"/>
      <c r="G707" s="31"/>
      <c r="H707" s="32"/>
      <c r="I707" s="32"/>
      <c r="J707" s="33" t="str">
        <f aca="false">IF(OR(H707="",I707=""),"",IF(UPPER(SUBSTITUTE(SUBSTITUTE(SUBSTITUTE(H707," ",""),",",""),";",""))=UPPER(SUBSTITUTE(SUBSTITUTE(SUBSTITUTE(I707," ",""),",",""),";","")),"Correct","Wrong"))</f>
        <v/>
      </c>
      <c r="K707" s="29"/>
      <c r="L707" s="29"/>
      <c r="M707" s="27" t="str">
        <f aca="false">IF(E707="","",IFERROR(INDEX(Lists!$B$5:$B$12,MATCH(E707,Lists!$A$5:$A$12,0)),""))</f>
        <v/>
      </c>
      <c r="N707" s="33" t="str">
        <f aca="false">IF(OR(L707="",M707=""),"",IF(L707&gt;M707,"Slow",IF(AND(J707="Wrong",L707&lt;0.5*M707),"Rushed?","OK")))</f>
        <v/>
      </c>
      <c r="O707" s="30"/>
      <c r="P707" s="30"/>
      <c r="Q707" s="34" t="str">
        <f aca="false">IF(OR(B707="",J707=""),"",IF(OR(J707="Wrong",K707="50-50",K707="Guess"),B707+Lists!$Y$5,""))</f>
        <v/>
      </c>
      <c r="R707" s="29"/>
      <c r="S707" s="34" t="str">
        <f aca="false">IF(Q707="","",B707+Lists!$Y$6)</f>
        <v/>
      </c>
      <c r="T707" s="29"/>
      <c r="U707" s="33" t="str">
        <f aca="true">IF(J707="","",IF(Q707="","—",IF(T707="Correct","Mastered",IF(OR(R707="Wrong",T707="Wrong"),"Keep reviewing",IF(AND(R707="",TODAY()&gt;=Q707),"Retry 1 DUE",IF(AND(R707="Correct",T707="",TODAY()&gt;=S707),"Retry 2 DUE",IF(R707="","Retry 1 scheduled","Retry 2 scheduled")))))))</f>
        <v/>
      </c>
    </row>
    <row r="708" customFormat="false" ht="15" hidden="false" customHeight="false" outlineLevel="0" collapsed="false">
      <c r="A708" s="27" t="str">
        <f aca="false">IF(COUNTA(B708:I708)=0,"",ROW()-4)</f>
        <v/>
      </c>
      <c r="B708" s="28"/>
      <c r="C708" s="29"/>
      <c r="D708" s="30"/>
      <c r="E708" s="29"/>
      <c r="F708" s="30"/>
      <c r="G708" s="31"/>
      <c r="H708" s="32"/>
      <c r="I708" s="32"/>
      <c r="J708" s="33" t="str">
        <f aca="false">IF(OR(H708="",I708=""),"",IF(UPPER(SUBSTITUTE(SUBSTITUTE(SUBSTITUTE(H708," ",""),",",""),";",""))=UPPER(SUBSTITUTE(SUBSTITUTE(SUBSTITUTE(I708," ",""),",",""),";","")),"Correct","Wrong"))</f>
        <v/>
      </c>
      <c r="K708" s="29"/>
      <c r="L708" s="29"/>
      <c r="M708" s="27" t="str">
        <f aca="false">IF(E708="","",IFERROR(INDEX(Lists!$B$5:$B$12,MATCH(E708,Lists!$A$5:$A$12,0)),""))</f>
        <v/>
      </c>
      <c r="N708" s="33" t="str">
        <f aca="false">IF(OR(L708="",M708=""),"",IF(L708&gt;M708,"Slow",IF(AND(J708="Wrong",L708&lt;0.5*M708),"Rushed?","OK")))</f>
        <v/>
      </c>
      <c r="O708" s="30"/>
      <c r="P708" s="30"/>
      <c r="Q708" s="34" t="str">
        <f aca="false">IF(OR(B708="",J708=""),"",IF(OR(J708="Wrong",K708="50-50",K708="Guess"),B708+Lists!$Y$5,""))</f>
        <v/>
      </c>
      <c r="R708" s="29"/>
      <c r="S708" s="34" t="str">
        <f aca="false">IF(Q708="","",B708+Lists!$Y$6)</f>
        <v/>
      </c>
      <c r="T708" s="29"/>
      <c r="U708" s="33" t="str">
        <f aca="true">IF(J708="","",IF(Q708="","—",IF(T708="Correct","Mastered",IF(OR(R708="Wrong",T708="Wrong"),"Keep reviewing",IF(AND(R708="",TODAY()&gt;=Q708),"Retry 1 DUE",IF(AND(R708="Correct",T708="",TODAY()&gt;=S708),"Retry 2 DUE",IF(R708="","Retry 1 scheduled","Retry 2 scheduled")))))))</f>
        <v/>
      </c>
    </row>
    <row r="709" customFormat="false" ht="15" hidden="false" customHeight="false" outlineLevel="0" collapsed="false">
      <c r="A709" s="27" t="str">
        <f aca="false">IF(COUNTA(B709:I709)=0,"",ROW()-4)</f>
        <v/>
      </c>
      <c r="B709" s="28"/>
      <c r="C709" s="29"/>
      <c r="D709" s="30"/>
      <c r="E709" s="29"/>
      <c r="F709" s="30"/>
      <c r="G709" s="31"/>
      <c r="H709" s="32"/>
      <c r="I709" s="32"/>
      <c r="J709" s="33" t="str">
        <f aca="false">IF(OR(H709="",I709=""),"",IF(UPPER(SUBSTITUTE(SUBSTITUTE(SUBSTITUTE(H709," ",""),",",""),";",""))=UPPER(SUBSTITUTE(SUBSTITUTE(SUBSTITUTE(I709," ",""),",",""),";","")),"Correct","Wrong"))</f>
        <v/>
      </c>
      <c r="K709" s="29"/>
      <c r="L709" s="29"/>
      <c r="M709" s="27" t="str">
        <f aca="false">IF(E709="","",IFERROR(INDEX(Lists!$B$5:$B$12,MATCH(E709,Lists!$A$5:$A$12,0)),""))</f>
        <v/>
      </c>
      <c r="N709" s="33" t="str">
        <f aca="false">IF(OR(L709="",M709=""),"",IF(L709&gt;M709,"Slow",IF(AND(J709="Wrong",L709&lt;0.5*M709),"Rushed?","OK")))</f>
        <v/>
      </c>
      <c r="O709" s="30"/>
      <c r="P709" s="30"/>
      <c r="Q709" s="34" t="str">
        <f aca="false">IF(OR(B709="",J709=""),"",IF(OR(J709="Wrong",K709="50-50",K709="Guess"),B709+Lists!$Y$5,""))</f>
        <v/>
      </c>
      <c r="R709" s="29"/>
      <c r="S709" s="34" t="str">
        <f aca="false">IF(Q709="","",B709+Lists!$Y$6)</f>
        <v/>
      </c>
      <c r="T709" s="29"/>
      <c r="U709" s="33" t="str">
        <f aca="true">IF(J709="","",IF(Q709="","—",IF(T709="Correct","Mastered",IF(OR(R709="Wrong",T709="Wrong"),"Keep reviewing",IF(AND(R709="",TODAY()&gt;=Q709),"Retry 1 DUE",IF(AND(R709="Correct",T709="",TODAY()&gt;=S709),"Retry 2 DUE",IF(R709="","Retry 1 scheduled","Retry 2 scheduled")))))))</f>
        <v/>
      </c>
    </row>
    <row r="710" customFormat="false" ht="15" hidden="false" customHeight="false" outlineLevel="0" collapsed="false">
      <c r="A710" s="27" t="str">
        <f aca="false">IF(COUNTA(B710:I710)=0,"",ROW()-4)</f>
        <v/>
      </c>
      <c r="B710" s="28"/>
      <c r="C710" s="29"/>
      <c r="D710" s="30"/>
      <c r="E710" s="29"/>
      <c r="F710" s="30"/>
      <c r="G710" s="31"/>
      <c r="H710" s="32"/>
      <c r="I710" s="32"/>
      <c r="J710" s="33" t="str">
        <f aca="false">IF(OR(H710="",I710=""),"",IF(UPPER(SUBSTITUTE(SUBSTITUTE(SUBSTITUTE(H710," ",""),",",""),";",""))=UPPER(SUBSTITUTE(SUBSTITUTE(SUBSTITUTE(I710," ",""),",",""),";","")),"Correct","Wrong"))</f>
        <v/>
      </c>
      <c r="K710" s="29"/>
      <c r="L710" s="29"/>
      <c r="M710" s="27" t="str">
        <f aca="false">IF(E710="","",IFERROR(INDEX(Lists!$B$5:$B$12,MATCH(E710,Lists!$A$5:$A$12,0)),""))</f>
        <v/>
      </c>
      <c r="N710" s="33" t="str">
        <f aca="false">IF(OR(L710="",M710=""),"",IF(L710&gt;M710,"Slow",IF(AND(J710="Wrong",L710&lt;0.5*M710),"Rushed?","OK")))</f>
        <v/>
      </c>
      <c r="O710" s="30"/>
      <c r="P710" s="30"/>
      <c r="Q710" s="34" t="str">
        <f aca="false">IF(OR(B710="",J710=""),"",IF(OR(J710="Wrong",K710="50-50",K710="Guess"),B710+Lists!$Y$5,""))</f>
        <v/>
      </c>
      <c r="R710" s="29"/>
      <c r="S710" s="34" t="str">
        <f aca="false">IF(Q710="","",B710+Lists!$Y$6)</f>
        <v/>
      </c>
      <c r="T710" s="29"/>
      <c r="U710" s="33" t="str">
        <f aca="true">IF(J710="","",IF(Q710="","—",IF(T710="Correct","Mastered",IF(OR(R710="Wrong",T710="Wrong"),"Keep reviewing",IF(AND(R710="",TODAY()&gt;=Q710),"Retry 1 DUE",IF(AND(R710="Correct",T710="",TODAY()&gt;=S710),"Retry 2 DUE",IF(R710="","Retry 1 scheduled","Retry 2 scheduled")))))))</f>
        <v/>
      </c>
    </row>
    <row r="711" customFormat="false" ht="15" hidden="false" customHeight="false" outlineLevel="0" collapsed="false">
      <c r="A711" s="27" t="str">
        <f aca="false">IF(COUNTA(B711:I711)=0,"",ROW()-4)</f>
        <v/>
      </c>
      <c r="B711" s="28"/>
      <c r="C711" s="29"/>
      <c r="D711" s="30"/>
      <c r="E711" s="29"/>
      <c r="F711" s="30"/>
      <c r="G711" s="31"/>
      <c r="H711" s="32"/>
      <c r="I711" s="32"/>
      <c r="J711" s="33" t="str">
        <f aca="false">IF(OR(H711="",I711=""),"",IF(UPPER(SUBSTITUTE(SUBSTITUTE(SUBSTITUTE(H711," ",""),",",""),";",""))=UPPER(SUBSTITUTE(SUBSTITUTE(SUBSTITUTE(I711," ",""),",",""),";","")),"Correct","Wrong"))</f>
        <v/>
      </c>
      <c r="K711" s="29"/>
      <c r="L711" s="29"/>
      <c r="M711" s="27" t="str">
        <f aca="false">IF(E711="","",IFERROR(INDEX(Lists!$B$5:$B$12,MATCH(E711,Lists!$A$5:$A$12,0)),""))</f>
        <v/>
      </c>
      <c r="N711" s="33" t="str">
        <f aca="false">IF(OR(L711="",M711=""),"",IF(L711&gt;M711,"Slow",IF(AND(J711="Wrong",L711&lt;0.5*M711),"Rushed?","OK")))</f>
        <v/>
      </c>
      <c r="O711" s="30"/>
      <c r="P711" s="30"/>
      <c r="Q711" s="34" t="str">
        <f aca="false">IF(OR(B711="",J711=""),"",IF(OR(J711="Wrong",K711="50-50",K711="Guess"),B711+Lists!$Y$5,""))</f>
        <v/>
      </c>
      <c r="R711" s="29"/>
      <c r="S711" s="34" t="str">
        <f aca="false">IF(Q711="","",B711+Lists!$Y$6)</f>
        <v/>
      </c>
      <c r="T711" s="29"/>
      <c r="U711" s="33" t="str">
        <f aca="true">IF(J711="","",IF(Q711="","—",IF(T711="Correct","Mastered",IF(OR(R711="Wrong",T711="Wrong"),"Keep reviewing",IF(AND(R711="",TODAY()&gt;=Q711),"Retry 1 DUE",IF(AND(R711="Correct",T711="",TODAY()&gt;=S711),"Retry 2 DUE",IF(R711="","Retry 1 scheduled","Retry 2 scheduled")))))))</f>
        <v/>
      </c>
    </row>
    <row r="712" customFormat="false" ht="15" hidden="false" customHeight="false" outlineLevel="0" collapsed="false">
      <c r="A712" s="27" t="str">
        <f aca="false">IF(COUNTA(B712:I712)=0,"",ROW()-4)</f>
        <v/>
      </c>
      <c r="B712" s="28"/>
      <c r="C712" s="29"/>
      <c r="D712" s="30"/>
      <c r="E712" s="29"/>
      <c r="F712" s="30"/>
      <c r="G712" s="31"/>
      <c r="H712" s="32"/>
      <c r="I712" s="32"/>
      <c r="J712" s="33" t="str">
        <f aca="false">IF(OR(H712="",I712=""),"",IF(UPPER(SUBSTITUTE(SUBSTITUTE(SUBSTITUTE(H712," ",""),",",""),";",""))=UPPER(SUBSTITUTE(SUBSTITUTE(SUBSTITUTE(I712," ",""),",",""),";","")),"Correct","Wrong"))</f>
        <v/>
      </c>
      <c r="K712" s="29"/>
      <c r="L712" s="29"/>
      <c r="M712" s="27" t="str">
        <f aca="false">IF(E712="","",IFERROR(INDEX(Lists!$B$5:$B$12,MATCH(E712,Lists!$A$5:$A$12,0)),""))</f>
        <v/>
      </c>
      <c r="N712" s="33" t="str">
        <f aca="false">IF(OR(L712="",M712=""),"",IF(L712&gt;M712,"Slow",IF(AND(J712="Wrong",L712&lt;0.5*M712),"Rushed?","OK")))</f>
        <v/>
      </c>
      <c r="O712" s="30"/>
      <c r="P712" s="30"/>
      <c r="Q712" s="34" t="str">
        <f aca="false">IF(OR(B712="",J712=""),"",IF(OR(J712="Wrong",K712="50-50",K712="Guess"),B712+Lists!$Y$5,""))</f>
        <v/>
      </c>
      <c r="R712" s="29"/>
      <c r="S712" s="34" t="str">
        <f aca="false">IF(Q712="","",B712+Lists!$Y$6)</f>
        <v/>
      </c>
      <c r="T712" s="29"/>
      <c r="U712" s="33" t="str">
        <f aca="true">IF(J712="","",IF(Q712="","—",IF(T712="Correct","Mastered",IF(OR(R712="Wrong",T712="Wrong"),"Keep reviewing",IF(AND(R712="",TODAY()&gt;=Q712),"Retry 1 DUE",IF(AND(R712="Correct",T712="",TODAY()&gt;=S712),"Retry 2 DUE",IF(R712="","Retry 1 scheduled","Retry 2 scheduled")))))))</f>
        <v/>
      </c>
    </row>
    <row r="713" customFormat="false" ht="15" hidden="false" customHeight="false" outlineLevel="0" collapsed="false">
      <c r="A713" s="27" t="str">
        <f aca="false">IF(COUNTA(B713:I713)=0,"",ROW()-4)</f>
        <v/>
      </c>
      <c r="B713" s="28"/>
      <c r="C713" s="29"/>
      <c r="D713" s="30"/>
      <c r="E713" s="29"/>
      <c r="F713" s="30"/>
      <c r="G713" s="31"/>
      <c r="H713" s="32"/>
      <c r="I713" s="32"/>
      <c r="J713" s="33" t="str">
        <f aca="false">IF(OR(H713="",I713=""),"",IF(UPPER(SUBSTITUTE(SUBSTITUTE(SUBSTITUTE(H713," ",""),",",""),";",""))=UPPER(SUBSTITUTE(SUBSTITUTE(SUBSTITUTE(I713," ",""),",",""),";","")),"Correct","Wrong"))</f>
        <v/>
      </c>
      <c r="K713" s="29"/>
      <c r="L713" s="29"/>
      <c r="M713" s="27" t="str">
        <f aca="false">IF(E713="","",IFERROR(INDEX(Lists!$B$5:$B$12,MATCH(E713,Lists!$A$5:$A$12,0)),""))</f>
        <v/>
      </c>
      <c r="N713" s="33" t="str">
        <f aca="false">IF(OR(L713="",M713=""),"",IF(L713&gt;M713,"Slow",IF(AND(J713="Wrong",L713&lt;0.5*M713),"Rushed?","OK")))</f>
        <v/>
      </c>
      <c r="O713" s="30"/>
      <c r="P713" s="30"/>
      <c r="Q713" s="34" t="str">
        <f aca="false">IF(OR(B713="",J713=""),"",IF(OR(J713="Wrong",K713="50-50",K713="Guess"),B713+Lists!$Y$5,""))</f>
        <v/>
      </c>
      <c r="R713" s="29"/>
      <c r="S713" s="34" t="str">
        <f aca="false">IF(Q713="","",B713+Lists!$Y$6)</f>
        <v/>
      </c>
      <c r="T713" s="29"/>
      <c r="U713" s="33" t="str">
        <f aca="true">IF(J713="","",IF(Q713="","—",IF(T713="Correct","Mastered",IF(OR(R713="Wrong",T713="Wrong"),"Keep reviewing",IF(AND(R713="",TODAY()&gt;=Q713),"Retry 1 DUE",IF(AND(R713="Correct",T713="",TODAY()&gt;=S713),"Retry 2 DUE",IF(R713="","Retry 1 scheduled","Retry 2 scheduled")))))))</f>
        <v/>
      </c>
    </row>
    <row r="714" customFormat="false" ht="15" hidden="false" customHeight="false" outlineLevel="0" collapsed="false">
      <c r="A714" s="27" t="str">
        <f aca="false">IF(COUNTA(B714:I714)=0,"",ROW()-4)</f>
        <v/>
      </c>
      <c r="B714" s="28"/>
      <c r="C714" s="29"/>
      <c r="D714" s="30"/>
      <c r="E714" s="29"/>
      <c r="F714" s="30"/>
      <c r="G714" s="31"/>
      <c r="H714" s="32"/>
      <c r="I714" s="32"/>
      <c r="J714" s="33" t="str">
        <f aca="false">IF(OR(H714="",I714=""),"",IF(UPPER(SUBSTITUTE(SUBSTITUTE(SUBSTITUTE(H714," ",""),",",""),";",""))=UPPER(SUBSTITUTE(SUBSTITUTE(SUBSTITUTE(I714," ",""),",",""),";","")),"Correct","Wrong"))</f>
        <v/>
      </c>
      <c r="K714" s="29"/>
      <c r="L714" s="29"/>
      <c r="M714" s="27" t="str">
        <f aca="false">IF(E714="","",IFERROR(INDEX(Lists!$B$5:$B$12,MATCH(E714,Lists!$A$5:$A$12,0)),""))</f>
        <v/>
      </c>
      <c r="N714" s="33" t="str">
        <f aca="false">IF(OR(L714="",M714=""),"",IF(L714&gt;M714,"Slow",IF(AND(J714="Wrong",L714&lt;0.5*M714),"Rushed?","OK")))</f>
        <v/>
      </c>
      <c r="O714" s="30"/>
      <c r="P714" s="30"/>
      <c r="Q714" s="34" t="str">
        <f aca="false">IF(OR(B714="",J714=""),"",IF(OR(J714="Wrong",K714="50-50",K714="Guess"),B714+Lists!$Y$5,""))</f>
        <v/>
      </c>
      <c r="R714" s="29"/>
      <c r="S714" s="34" t="str">
        <f aca="false">IF(Q714="","",B714+Lists!$Y$6)</f>
        <v/>
      </c>
      <c r="T714" s="29"/>
      <c r="U714" s="33" t="str">
        <f aca="true">IF(J714="","",IF(Q714="","—",IF(T714="Correct","Mastered",IF(OR(R714="Wrong",T714="Wrong"),"Keep reviewing",IF(AND(R714="",TODAY()&gt;=Q714),"Retry 1 DUE",IF(AND(R714="Correct",T714="",TODAY()&gt;=S714),"Retry 2 DUE",IF(R714="","Retry 1 scheduled","Retry 2 scheduled")))))))</f>
        <v/>
      </c>
    </row>
    <row r="715" customFormat="false" ht="15" hidden="false" customHeight="false" outlineLevel="0" collapsed="false">
      <c r="A715" s="27" t="str">
        <f aca="false">IF(COUNTA(B715:I715)=0,"",ROW()-4)</f>
        <v/>
      </c>
      <c r="B715" s="28"/>
      <c r="C715" s="29"/>
      <c r="D715" s="30"/>
      <c r="E715" s="29"/>
      <c r="F715" s="30"/>
      <c r="G715" s="31"/>
      <c r="H715" s="32"/>
      <c r="I715" s="32"/>
      <c r="J715" s="33" t="str">
        <f aca="false">IF(OR(H715="",I715=""),"",IF(UPPER(SUBSTITUTE(SUBSTITUTE(SUBSTITUTE(H715," ",""),",",""),";",""))=UPPER(SUBSTITUTE(SUBSTITUTE(SUBSTITUTE(I715," ",""),",",""),";","")),"Correct","Wrong"))</f>
        <v/>
      </c>
      <c r="K715" s="29"/>
      <c r="L715" s="29"/>
      <c r="M715" s="27" t="str">
        <f aca="false">IF(E715="","",IFERROR(INDEX(Lists!$B$5:$B$12,MATCH(E715,Lists!$A$5:$A$12,0)),""))</f>
        <v/>
      </c>
      <c r="N715" s="33" t="str">
        <f aca="false">IF(OR(L715="",M715=""),"",IF(L715&gt;M715,"Slow",IF(AND(J715="Wrong",L715&lt;0.5*M715),"Rushed?","OK")))</f>
        <v/>
      </c>
      <c r="O715" s="30"/>
      <c r="P715" s="30"/>
      <c r="Q715" s="34" t="str">
        <f aca="false">IF(OR(B715="",J715=""),"",IF(OR(J715="Wrong",K715="50-50",K715="Guess"),B715+Lists!$Y$5,""))</f>
        <v/>
      </c>
      <c r="R715" s="29"/>
      <c r="S715" s="34" t="str">
        <f aca="false">IF(Q715="","",B715+Lists!$Y$6)</f>
        <v/>
      </c>
      <c r="T715" s="29"/>
      <c r="U715" s="33" t="str">
        <f aca="true">IF(J715="","",IF(Q715="","—",IF(T715="Correct","Mastered",IF(OR(R715="Wrong",T715="Wrong"),"Keep reviewing",IF(AND(R715="",TODAY()&gt;=Q715),"Retry 1 DUE",IF(AND(R715="Correct",T715="",TODAY()&gt;=S715),"Retry 2 DUE",IF(R715="","Retry 1 scheduled","Retry 2 scheduled")))))))</f>
        <v/>
      </c>
    </row>
    <row r="716" customFormat="false" ht="15" hidden="false" customHeight="false" outlineLevel="0" collapsed="false">
      <c r="A716" s="27" t="str">
        <f aca="false">IF(COUNTA(B716:I716)=0,"",ROW()-4)</f>
        <v/>
      </c>
      <c r="B716" s="28"/>
      <c r="C716" s="29"/>
      <c r="D716" s="30"/>
      <c r="E716" s="29"/>
      <c r="F716" s="30"/>
      <c r="G716" s="31"/>
      <c r="H716" s="32"/>
      <c r="I716" s="32"/>
      <c r="J716" s="33" t="str">
        <f aca="false">IF(OR(H716="",I716=""),"",IF(UPPER(SUBSTITUTE(SUBSTITUTE(SUBSTITUTE(H716," ",""),",",""),";",""))=UPPER(SUBSTITUTE(SUBSTITUTE(SUBSTITUTE(I716," ",""),",",""),";","")),"Correct","Wrong"))</f>
        <v/>
      </c>
      <c r="K716" s="29"/>
      <c r="L716" s="29"/>
      <c r="M716" s="27" t="str">
        <f aca="false">IF(E716="","",IFERROR(INDEX(Lists!$B$5:$B$12,MATCH(E716,Lists!$A$5:$A$12,0)),""))</f>
        <v/>
      </c>
      <c r="N716" s="33" t="str">
        <f aca="false">IF(OR(L716="",M716=""),"",IF(L716&gt;M716,"Slow",IF(AND(J716="Wrong",L716&lt;0.5*M716),"Rushed?","OK")))</f>
        <v/>
      </c>
      <c r="O716" s="30"/>
      <c r="P716" s="30"/>
      <c r="Q716" s="34" t="str">
        <f aca="false">IF(OR(B716="",J716=""),"",IF(OR(J716="Wrong",K716="50-50",K716="Guess"),B716+Lists!$Y$5,""))</f>
        <v/>
      </c>
      <c r="R716" s="29"/>
      <c r="S716" s="34" t="str">
        <f aca="false">IF(Q716="","",B716+Lists!$Y$6)</f>
        <v/>
      </c>
      <c r="T716" s="29"/>
      <c r="U716" s="33" t="str">
        <f aca="true">IF(J716="","",IF(Q716="","—",IF(T716="Correct","Mastered",IF(OR(R716="Wrong",T716="Wrong"),"Keep reviewing",IF(AND(R716="",TODAY()&gt;=Q716),"Retry 1 DUE",IF(AND(R716="Correct",T716="",TODAY()&gt;=S716),"Retry 2 DUE",IF(R716="","Retry 1 scheduled","Retry 2 scheduled")))))))</f>
        <v/>
      </c>
    </row>
    <row r="717" customFormat="false" ht="15" hidden="false" customHeight="false" outlineLevel="0" collapsed="false">
      <c r="A717" s="27" t="str">
        <f aca="false">IF(COUNTA(B717:I717)=0,"",ROW()-4)</f>
        <v/>
      </c>
      <c r="B717" s="28"/>
      <c r="C717" s="29"/>
      <c r="D717" s="30"/>
      <c r="E717" s="29"/>
      <c r="F717" s="30"/>
      <c r="G717" s="31"/>
      <c r="H717" s="32"/>
      <c r="I717" s="32"/>
      <c r="J717" s="33" t="str">
        <f aca="false">IF(OR(H717="",I717=""),"",IF(UPPER(SUBSTITUTE(SUBSTITUTE(SUBSTITUTE(H717," ",""),",",""),";",""))=UPPER(SUBSTITUTE(SUBSTITUTE(SUBSTITUTE(I717," ",""),",",""),";","")),"Correct","Wrong"))</f>
        <v/>
      </c>
      <c r="K717" s="29"/>
      <c r="L717" s="29"/>
      <c r="M717" s="27" t="str">
        <f aca="false">IF(E717="","",IFERROR(INDEX(Lists!$B$5:$B$12,MATCH(E717,Lists!$A$5:$A$12,0)),""))</f>
        <v/>
      </c>
      <c r="N717" s="33" t="str">
        <f aca="false">IF(OR(L717="",M717=""),"",IF(L717&gt;M717,"Slow",IF(AND(J717="Wrong",L717&lt;0.5*M717),"Rushed?","OK")))</f>
        <v/>
      </c>
      <c r="O717" s="30"/>
      <c r="P717" s="30"/>
      <c r="Q717" s="34" t="str">
        <f aca="false">IF(OR(B717="",J717=""),"",IF(OR(J717="Wrong",K717="50-50",K717="Guess"),B717+Lists!$Y$5,""))</f>
        <v/>
      </c>
      <c r="R717" s="29"/>
      <c r="S717" s="34" t="str">
        <f aca="false">IF(Q717="","",B717+Lists!$Y$6)</f>
        <v/>
      </c>
      <c r="T717" s="29"/>
      <c r="U717" s="33" t="str">
        <f aca="true">IF(J717="","",IF(Q717="","—",IF(T717="Correct","Mastered",IF(OR(R717="Wrong",T717="Wrong"),"Keep reviewing",IF(AND(R717="",TODAY()&gt;=Q717),"Retry 1 DUE",IF(AND(R717="Correct",T717="",TODAY()&gt;=S717),"Retry 2 DUE",IF(R717="","Retry 1 scheduled","Retry 2 scheduled")))))))</f>
        <v/>
      </c>
    </row>
    <row r="718" customFormat="false" ht="15" hidden="false" customHeight="false" outlineLevel="0" collapsed="false">
      <c r="A718" s="27" t="str">
        <f aca="false">IF(COUNTA(B718:I718)=0,"",ROW()-4)</f>
        <v/>
      </c>
      <c r="B718" s="28"/>
      <c r="C718" s="29"/>
      <c r="D718" s="30"/>
      <c r="E718" s="29"/>
      <c r="F718" s="30"/>
      <c r="G718" s="31"/>
      <c r="H718" s="32"/>
      <c r="I718" s="32"/>
      <c r="J718" s="33" t="str">
        <f aca="false">IF(OR(H718="",I718=""),"",IF(UPPER(SUBSTITUTE(SUBSTITUTE(SUBSTITUTE(H718," ",""),",",""),";",""))=UPPER(SUBSTITUTE(SUBSTITUTE(SUBSTITUTE(I718," ",""),",",""),";","")),"Correct","Wrong"))</f>
        <v/>
      </c>
      <c r="K718" s="29"/>
      <c r="L718" s="29"/>
      <c r="M718" s="27" t="str">
        <f aca="false">IF(E718="","",IFERROR(INDEX(Lists!$B$5:$B$12,MATCH(E718,Lists!$A$5:$A$12,0)),""))</f>
        <v/>
      </c>
      <c r="N718" s="33" t="str">
        <f aca="false">IF(OR(L718="",M718=""),"",IF(L718&gt;M718,"Slow",IF(AND(J718="Wrong",L718&lt;0.5*M718),"Rushed?","OK")))</f>
        <v/>
      </c>
      <c r="O718" s="30"/>
      <c r="P718" s="30"/>
      <c r="Q718" s="34" t="str">
        <f aca="false">IF(OR(B718="",J718=""),"",IF(OR(J718="Wrong",K718="50-50",K718="Guess"),B718+Lists!$Y$5,""))</f>
        <v/>
      </c>
      <c r="R718" s="29"/>
      <c r="S718" s="34" t="str">
        <f aca="false">IF(Q718="","",B718+Lists!$Y$6)</f>
        <v/>
      </c>
      <c r="T718" s="29"/>
      <c r="U718" s="33" t="str">
        <f aca="true">IF(J718="","",IF(Q718="","—",IF(T718="Correct","Mastered",IF(OR(R718="Wrong",T718="Wrong"),"Keep reviewing",IF(AND(R718="",TODAY()&gt;=Q718),"Retry 1 DUE",IF(AND(R718="Correct",T718="",TODAY()&gt;=S718),"Retry 2 DUE",IF(R718="","Retry 1 scheduled","Retry 2 scheduled")))))))</f>
        <v/>
      </c>
    </row>
    <row r="719" customFormat="false" ht="15" hidden="false" customHeight="false" outlineLevel="0" collapsed="false">
      <c r="A719" s="27" t="str">
        <f aca="false">IF(COUNTA(B719:I719)=0,"",ROW()-4)</f>
        <v/>
      </c>
      <c r="B719" s="28"/>
      <c r="C719" s="29"/>
      <c r="D719" s="30"/>
      <c r="E719" s="29"/>
      <c r="F719" s="30"/>
      <c r="G719" s="31"/>
      <c r="H719" s="32"/>
      <c r="I719" s="32"/>
      <c r="J719" s="33" t="str">
        <f aca="false">IF(OR(H719="",I719=""),"",IF(UPPER(SUBSTITUTE(SUBSTITUTE(SUBSTITUTE(H719," ",""),",",""),";",""))=UPPER(SUBSTITUTE(SUBSTITUTE(SUBSTITUTE(I719," ",""),",",""),";","")),"Correct","Wrong"))</f>
        <v/>
      </c>
      <c r="K719" s="29"/>
      <c r="L719" s="29"/>
      <c r="M719" s="27" t="str">
        <f aca="false">IF(E719="","",IFERROR(INDEX(Lists!$B$5:$B$12,MATCH(E719,Lists!$A$5:$A$12,0)),""))</f>
        <v/>
      </c>
      <c r="N719" s="33" t="str">
        <f aca="false">IF(OR(L719="",M719=""),"",IF(L719&gt;M719,"Slow",IF(AND(J719="Wrong",L719&lt;0.5*M719),"Rushed?","OK")))</f>
        <v/>
      </c>
      <c r="O719" s="30"/>
      <c r="P719" s="30"/>
      <c r="Q719" s="34" t="str">
        <f aca="false">IF(OR(B719="",J719=""),"",IF(OR(J719="Wrong",K719="50-50",K719="Guess"),B719+Lists!$Y$5,""))</f>
        <v/>
      </c>
      <c r="R719" s="29"/>
      <c r="S719" s="34" t="str">
        <f aca="false">IF(Q719="","",B719+Lists!$Y$6)</f>
        <v/>
      </c>
      <c r="T719" s="29"/>
      <c r="U719" s="33" t="str">
        <f aca="true">IF(J719="","",IF(Q719="","—",IF(T719="Correct","Mastered",IF(OR(R719="Wrong",T719="Wrong"),"Keep reviewing",IF(AND(R719="",TODAY()&gt;=Q719),"Retry 1 DUE",IF(AND(R719="Correct",T719="",TODAY()&gt;=S719),"Retry 2 DUE",IF(R719="","Retry 1 scheduled","Retry 2 scheduled")))))))</f>
        <v/>
      </c>
    </row>
    <row r="720" customFormat="false" ht="15" hidden="false" customHeight="false" outlineLevel="0" collapsed="false">
      <c r="A720" s="27" t="str">
        <f aca="false">IF(COUNTA(B720:I720)=0,"",ROW()-4)</f>
        <v/>
      </c>
      <c r="B720" s="28"/>
      <c r="C720" s="29"/>
      <c r="D720" s="30"/>
      <c r="E720" s="29"/>
      <c r="F720" s="30"/>
      <c r="G720" s="31"/>
      <c r="H720" s="32"/>
      <c r="I720" s="32"/>
      <c r="J720" s="33" t="str">
        <f aca="false">IF(OR(H720="",I720=""),"",IF(UPPER(SUBSTITUTE(SUBSTITUTE(SUBSTITUTE(H720," ",""),",",""),";",""))=UPPER(SUBSTITUTE(SUBSTITUTE(SUBSTITUTE(I720," ",""),",",""),";","")),"Correct","Wrong"))</f>
        <v/>
      </c>
      <c r="K720" s="29"/>
      <c r="L720" s="29"/>
      <c r="M720" s="27" t="str">
        <f aca="false">IF(E720="","",IFERROR(INDEX(Lists!$B$5:$B$12,MATCH(E720,Lists!$A$5:$A$12,0)),""))</f>
        <v/>
      </c>
      <c r="N720" s="33" t="str">
        <f aca="false">IF(OR(L720="",M720=""),"",IF(L720&gt;M720,"Slow",IF(AND(J720="Wrong",L720&lt;0.5*M720),"Rushed?","OK")))</f>
        <v/>
      </c>
      <c r="O720" s="30"/>
      <c r="P720" s="30"/>
      <c r="Q720" s="34" t="str">
        <f aca="false">IF(OR(B720="",J720=""),"",IF(OR(J720="Wrong",K720="50-50",K720="Guess"),B720+Lists!$Y$5,""))</f>
        <v/>
      </c>
      <c r="R720" s="29"/>
      <c r="S720" s="34" t="str">
        <f aca="false">IF(Q720="","",B720+Lists!$Y$6)</f>
        <v/>
      </c>
      <c r="T720" s="29"/>
      <c r="U720" s="33" t="str">
        <f aca="true">IF(J720="","",IF(Q720="","—",IF(T720="Correct","Mastered",IF(OR(R720="Wrong",T720="Wrong"),"Keep reviewing",IF(AND(R720="",TODAY()&gt;=Q720),"Retry 1 DUE",IF(AND(R720="Correct",T720="",TODAY()&gt;=S720),"Retry 2 DUE",IF(R720="","Retry 1 scheduled","Retry 2 scheduled")))))))</f>
        <v/>
      </c>
    </row>
    <row r="721" customFormat="false" ht="15" hidden="false" customHeight="false" outlineLevel="0" collapsed="false">
      <c r="A721" s="27" t="str">
        <f aca="false">IF(COUNTA(B721:I721)=0,"",ROW()-4)</f>
        <v/>
      </c>
      <c r="B721" s="28"/>
      <c r="C721" s="29"/>
      <c r="D721" s="30"/>
      <c r="E721" s="29"/>
      <c r="F721" s="30"/>
      <c r="G721" s="31"/>
      <c r="H721" s="32"/>
      <c r="I721" s="32"/>
      <c r="J721" s="33" t="str">
        <f aca="false">IF(OR(H721="",I721=""),"",IF(UPPER(SUBSTITUTE(SUBSTITUTE(SUBSTITUTE(H721," ",""),",",""),";",""))=UPPER(SUBSTITUTE(SUBSTITUTE(SUBSTITUTE(I721," ",""),",",""),";","")),"Correct","Wrong"))</f>
        <v/>
      </c>
      <c r="K721" s="29"/>
      <c r="L721" s="29"/>
      <c r="M721" s="27" t="str">
        <f aca="false">IF(E721="","",IFERROR(INDEX(Lists!$B$5:$B$12,MATCH(E721,Lists!$A$5:$A$12,0)),""))</f>
        <v/>
      </c>
      <c r="N721" s="33" t="str">
        <f aca="false">IF(OR(L721="",M721=""),"",IF(L721&gt;M721,"Slow",IF(AND(J721="Wrong",L721&lt;0.5*M721),"Rushed?","OK")))</f>
        <v/>
      </c>
      <c r="O721" s="30"/>
      <c r="P721" s="30"/>
      <c r="Q721" s="34" t="str">
        <f aca="false">IF(OR(B721="",J721=""),"",IF(OR(J721="Wrong",K721="50-50",K721="Guess"),B721+Lists!$Y$5,""))</f>
        <v/>
      </c>
      <c r="R721" s="29"/>
      <c r="S721" s="34" t="str">
        <f aca="false">IF(Q721="","",B721+Lists!$Y$6)</f>
        <v/>
      </c>
      <c r="T721" s="29"/>
      <c r="U721" s="33" t="str">
        <f aca="true">IF(J721="","",IF(Q721="","—",IF(T721="Correct","Mastered",IF(OR(R721="Wrong",T721="Wrong"),"Keep reviewing",IF(AND(R721="",TODAY()&gt;=Q721),"Retry 1 DUE",IF(AND(R721="Correct",T721="",TODAY()&gt;=S721),"Retry 2 DUE",IF(R721="","Retry 1 scheduled","Retry 2 scheduled")))))))</f>
        <v/>
      </c>
    </row>
    <row r="722" customFormat="false" ht="15" hidden="false" customHeight="false" outlineLevel="0" collapsed="false">
      <c r="A722" s="27" t="str">
        <f aca="false">IF(COUNTA(B722:I722)=0,"",ROW()-4)</f>
        <v/>
      </c>
      <c r="B722" s="28"/>
      <c r="C722" s="29"/>
      <c r="D722" s="30"/>
      <c r="E722" s="29"/>
      <c r="F722" s="30"/>
      <c r="G722" s="31"/>
      <c r="H722" s="32"/>
      <c r="I722" s="32"/>
      <c r="J722" s="33" t="str">
        <f aca="false">IF(OR(H722="",I722=""),"",IF(UPPER(SUBSTITUTE(SUBSTITUTE(SUBSTITUTE(H722," ",""),",",""),";",""))=UPPER(SUBSTITUTE(SUBSTITUTE(SUBSTITUTE(I722," ",""),",",""),";","")),"Correct","Wrong"))</f>
        <v/>
      </c>
      <c r="K722" s="29"/>
      <c r="L722" s="29"/>
      <c r="M722" s="27" t="str">
        <f aca="false">IF(E722="","",IFERROR(INDEX(Lists!$B$5:$B$12,MATCH(E722,Lists!$A$5:$A$12,0)),""))</f>
        <v/>
      </c>
      <c r="N722" s="33" t="str">
        <f aca="false">IF(OR(L722="",M722=""),"",IF(L722&gt;M722,"Slow",IF(AND(J722="Wrong",L722&lt;0.5*M722),"Rushed?","OK")))</f>
        <v/>
      </c>
      <c r="O722" s="30"/>
      <c r="P722" s="30"/>
      <c r="Q722" s="34" t="str">
        <f aca="false">IF(OR(B722="",J722=""),"",IF(OR(J722="Wrong",K722="50-50",K722="Guess"),B722+Lists!$Y$5,""))</f>
        <v/>
      </c>
      <c r="R722" s="29"/>
      <c r="S722" s="34" t="str">
        <f aca="false">IF(Q722="","",B722+Lists!$Y$6)</f>
        <v/>
      </c>
      <c r="T722" s="29"/>
      <c r="U722" s="33" t="str">
        <f aca="true">IF(J722="","",IF(Q722="","—",IF(T722="Correct","Mastered",IF(OR(R722="Wrong",T722="Wrong"),"Keep reviewing",IF(AND(R722="",TODAY()&gt;=Q722),"Retry 1 DUE",IF(AND(R722="Correct",T722="",TODAY()&gt;=S722),"Retry 2 DUE",IF(R722="","Retry 1 scheduled","Retry 2 scheduled")))))))</f>
        <v/>
      </c>
    </row>
    <row r="723" customFormat="false" ht="15" hidden="false" customHeight="false" outlineLevel="0" collapsed="false">
      <c r="A723" s="27" t="str">
        <f aca="false">IF(COUNTA(B723:I723)=0,"",ROW()-4)</f>
        <v/>
      </c>
      <c r="B723" s="28"/>
      <c r="C723" s="29"/>
      <c r="D723" s="30"/>
      <c r="E723" s="29"/>
      <c r="F723" s="30"/>
      <c r="G723" s="31"/>
      <c r="H723" s="32"/>
      <c r="I723" s="32"/>
      <c r="J723" s="33" t="str">
        <f aca="false">IF(OR(H723="",I723=""),"",IF(UPPER(SUBSTITUTE(SUBSTITUTE(SUBSTITUTE(H723," ",""),",",""),";",""))=UPPER(SUBSTITUTE(SUBSTITUTE(SUBSTITUTE(I723," ",""),",",""),";","")),"Correct","Wrong"))</f>
        <v/>
      </c>
      <c r="K723" s="29"/>
      <c r="L723" s="29"/>
      <c r="M723" s="27" t="str">
        <f aca="false">IF(E723="","",IFERROR(INDEX(Lists!$B$5:$B$12,MATCH(E723,Lists!$A$5:$A$12,0)),""))</f>
        <v/>
      </c>
      <c r="N723" s="33" t="str">
        <f aca="false">IF(OR(L723="",M723=""),"",IF(L723&gt;M723,"Slow",IF(AND(J723="Wrong",L723&lt;0.5*M723),"Rushed?","OK")))</f>
        <v/>
      </c>
      <c r="O723" s="30"/>
      <c r="P723" s="30"/>
      <c r="Q723" s="34" t="str">
        <f aca="false">IF(OR(B723="",J723=""),"",IF(OR(J723="Wrong",K723="50-50",K723="Guess"),B723+Lists!$Y$5,""))</f>
        <v/>
      </c>
      <c r="R723" s="29"/>
      <c r="S723" s="34" t="str">
        <f aca="false">IF(Q723="","",B723+Lists!$Y$6)</f>
        <v/>
      </c>
      <c r="T723" s="29"/>
      <c r="U723" s="33" t="str">
        <f aca="true">IF(J723="","",IF(Q723="","—",IF(T723="Correct","Mastered",IF(OR(R723="Wrong",T723="Wrong"),"Keep reviewing",IF(AND(R723="",TODAY()&gt;=Q723),"Retry 1 DUE",IF(AND(R723="Correct",T723="",TODAY()&gt;=S723),"Retry 2 DUE",IF(R723="","Retry 1 scheduled","Retry 2 scheduled")))))))</f>
        <v/>
      </c>
    </row>
    <row r="724" customFormat="false" ht="15" hidden="false" customHeight="false" outlineLevel="0" collapsed="false">
      <c r="A724" s="27" t="str">
        <f aca="false">IF(COUNTA(B724:I724)=0,"",ROW()-4)</f>
        <v/>
      </c>
      <c r="B724" s="28"/>
      <c r="C724" s="29"/>
      <c r="D724" s="30"/>
      <c r="E724" s="29"/>
      <c r="F724" s="30"/>
      <c r="G724" s="31"/>
      <c r="H724" s="32"/>
      <c r="I724" s="32"/>
      <c r="J724" s="33" t="str">
        <f aca="false">IF(OR(H724="",I724=""),"",IF(UPPER(SUBSTITUTE(SUBSTITUTE(SUBSTITUTE(H724," ",""),",",""),";",""))=UPPER(SUBSTITUTE(SUBSTITUTE(SUBSTITUTE(I724," ",""),",",""),";","")),"Correct","Wrong"))</f>
        <v/>
      </c>
      <c r="K724" s="29"/>
      <c r="L724" s="29"/>
      <c r="M724" s="27" t="str">
        <f aca="false">IF(E724="","",IFERROR(INDEX(Lists!$B$5:$B$12,MATCH(E724,Lists!$A$5:$A$12,0)),""))</f>
        <v/>
      </c>
      <c r="N724" s="33" t="str">
        <f aca="false">IF(OR(L724="",M724=""),"",IF(L724&gt;M724,"Slow",IF(AND(J724="Wrong",L724&lt;0.5*M724),"Rushed?","OK")))</f>
        <v/>
      </c>
      <c r="O724" s="30"/>
      <c r="P724" s="30"/>
      <c r="Q724" s="34" t="str">
        <f aca="false">IF(OR(B724="",J724=""),"",IF(OR(J724="Wrong",K724="50-50",K724="Guess"),B724+Lists!$Y$5,""))</f>
        <v/>
      </c>
      <c r="R724" s="29"/>
      <c r="S724" s="34" t="str">
        <f aca="false">IF(Q724="","",B724+Lists!$Y$6)</f>
        <v/>
      </c>
      <c r="T724" s="29"/>
      <c r="U724" s="33" t="str">
        <f aca="true">IF(J724="","",IF(Q724="","—",IF(T724="Correct","Mastered",IF(OR(R724="Wrong",T724="Wrong"),"Keep reviewing",IF(AND(R724="",TODAY()&gt;=Q724),"Retry 1 DUE",IF(AND(R724="Correct",T724="",TODAY()&gt;=S724),"Retry 2 DUE",IF(R724="","Retry 1 scheduled","Retry 2 scheduled")))))))</f>
        <v/>
      </c>
    </row>
    <row r="725" customFormat="false" ht="15" hidden="false" customHeight="false" outlineLevel="0" collapsed="false">
      <c r="A725" s="27" t="str">
        <f aca="false">IF(COUNTA(B725:I725)=0,"",ROW()-4)</f>
        <v/>
      </c>
      <c r="B725" s="28"/>
      <c r="C725" s="29"/>
      <c r="D725" s="30"/>
      <c r="E725" s="29"/>
      <c r="F725" s="30"/>
      <c r="G725" s="31"/>
      <c r="H725" s="32"/>
      <c r="I725" s="32"/>
      <c r="J725" s="33" t="str">
        <f aca="false">IF(OR(H725="",I725=""),"",IF(UPPER(SUBSTITUTE(SUBSTITUTE(SUBSTITUTE(H725," ",""),",",""),";",""))=UPPER(SUBSTITUTE(SUBSTITUTE(SUBSTITUTE(I725," ",""),",",""),";","")),"Correct","Wrong"))</f>
        <v/>
      </c>
      <c r="K725" s="29"/>
      <c r="L725" s="29"/>
      <c r="M725" s="27" t="str">
        <f aca="false">IF(E725="","",IFERROR(INDEX(Lists!$B$5:$B$12,MATCH(E725,Lists!$A$5:$A$12,0)),""))</f>
        <v/>
      </c>
      <c r="N725" s="33" t="str">
        <f aca="false">IF(OR(L725="",M725=""),"",IF(L725&gt;M725,"Slow",IF(AND(J725="Wrong",L725&lt;0.5*M725),"Rushed?","OK")))</f>
        <v/>
      </c>
      <c r="O725" s="30"/>
      <c r="P725" s="30"/>
      <c r="Q725" s="34" t="str">
        <f aca="false">IF(OR(B725="",J725=""),"",IF(OR(J725="Wrong",K725="50-50",K725="Guess"),B725+Lists!$Y$5,""))</f>
        <v/>
      </c>
      <c r="R725" s="29"/>
      <c r="S725" s="34" t="str">
        <f aca="false">IF(Q725="","",B725+Lists!$Y$6)</f>
        <v/>
      </c>
      <c r="T725" s="29"/>
      <c r="U725" s="33" t="str">
        <f aca="true">IF(J725="","",IF(Q725="","—",IF(T725="Correct","Mastered",IF(OR(R725="Wrong",T725="Wrong"),"Keep reviewing",IF(AND(R725="",TODAY()&gt;=Q725),"Retry 1 DUE",IF(AND(R725="Correct",T725="",TODAY()&gt;=S725),"Retry 2 DUE",IF(R725="","Retry 1 scheduled","Retry 2 scheduled")))))))</f>
        <v/>
      </c>
    </row>
    <row r="726" customFormat="false" ht="15" hidden="false" customHeight="false" outlineLevel="0" collapsed="false">
      <c r="A726" s="27" t="str">
        <f aca="false">IF(COUNTA(B726:I726)=0,"",ROW()-4)</f>
        <v/>
      </c>
      <c r="B726" s="28"/>
      <c r="C726" s="29"/>
      <c r="D726" s="30"/>
      <c r="E726" s="29"/>
      <c r="F726" s="30"/>
      <c r="G726" s="31"/>
      <c r="H726" s="32"/>
      <c r="I726" s="32"/>
      <c r="J726" s="33" t="str">
        <f aca="false">IF(OR(H726="",I726=""),"",IF(UPPER(SUBSTITUTE(SUBSTITUTE(SUBSTITUTE(H726," ",""),",",""),";",""))=UPPER(SUBSTITUTE(SUBSTITUTE(SUBSTITUTE(I726," ",""),",",""),";","")),"Correct","Wrong"))</f>
        <v/>
      </c>
      <c r="K726" s="29"/>
      <c r="L726" s="29"/>
      <c r="M726" s="27" t="str">
        <f aca="false">IF(E726="","",IFERROR(INDEX(Lists!$B$5:$B$12,MATCH(E726,Lists!$A$5:$A$12,0)),""))</f>
        <v/>
      </c>
      <c r="N726" s="33" t="str">
        <f aca="false">IF(OR(L726="",M726=""),"",IF(L726&gt;M726,"Slow",IF(AND(J726="Wrong",L726&lt;0.5*M726),"Rushed?","OK")))</f>
        <v/>
      </c>
      <c r="O726" s="30"/>
      <c r="P726" s="30"/>
      <c r="Q726" s="34" t="str">
        <f aca="false">IF(OR(B726="",J726=""),"",IF(OR(J726="Wrong",K726="50-50",K726="Guess"),B726+Lists!$Y$5,""))</f>
        <v/>
      </c>
      <c r="R726" s="29"/>
      <c r="S726" s="34" t="str">
        <f aca="false">IF(Q726="","",B726+Lists!$Y$6)</f>
        <v/>
      </c>
      <c r="T726" s="29"/>
      <c r="U726" s="33" t="str">
        <f aca="true">IF(J726="","",IF(Q726="","—",IF(T726="Correct","Mastered",IF(OR(R726="Wrong",T726="Wrong"),"Keep reviewing",IF(AND(R726="",TODAY()&gt;=Q726),"Retry 1 DUE",IF(AND(R726="Correct",T726="",TODAY()&gt;=S726),"Retry 2 DUE",IF(R726="","Retry 1 scheduled","Retry 2 scheduled")))))))</f>
        <v/>
      </c>
    </row>
    <row r="727" customFormat="false" ht="15" hidden="false" customHeight="false" outlineLevel="0" collapsed="false">
      <c r="A727" s="27" t="str">
        <f aca="false">IF(COUNTA(B727:I727)=0,"",ROW()-4)</f>
        <v/>
      </c>
      <c r="B727" s="28"/>
      <c r="C727" s="29"/>
      <c r="D727" s="30"/>
      <c r="E727" s="29"/>
      <c r="F727" s="30"/>
      <c r="G727" s="31"/>
      <c r="H727" s="32"/>
      <c r="I727" s="32"/>
      <c r="J727" s="33" t="str">
        <f aca="false">IF(OR(H727="",I727=""),"",IF(UPPER(SUBSTITUTE(SUBSTITUTE(SUBSTITUTE(H727," ",""),",",""),";",""))=UPPER(SUBSTITUTE(SUBSTITUTE(SUBSTITUTE(I727," ",""),",",""),";","")),"Correct","Wrong"))</f>
        <v/>
      </c>
      <c r="K727" s="29"/>
      <c r="L727" s="29"/>
      <c r="M727" s="27" t="str">
        <f aca="false">IF(E727="","",IFERROR(INDEX(Lists!$B$5:$B$12,MATCH(E727,Lists!$A$5:$A$12,0)),""))</f>
        <v/>
      </c>
      <c r="N727" s="33" t="str">
        <f aca="false">IF(OR(L727="",M727=""),"",IF(L727&gt;M727,"Slow",IF(AND(J727="Wrong",L727&lt;0.5*M727),"Rushed?","OK")))</f>
        <v/>
      </c>
      <c r="O727" s="30"/>
      <c r="P727" s="30"/>
      <c r="Q727" s="34" t="str">
        <f aca="false">IF(OR(B727="",J727=""),"",IF(OR(J727="Wrong",K727="50-50",K727="Guess"),B727+Lists!$Y$5,""))</f>
        <v/>
      </c>
      <c r="R727" s="29"/>
      <c r="S727" s="34" t="str">
        <f aca="false">IF(Q727="","",B727+Lists!$Y$6)</f>
        <v/>
      </c>
      <c r="T727" s="29"/>
      <c r="U727" s="33" t="str">
        <f aca="true">IF(J727="","",IF(Q727="","—",IF(T727="Correct","Mastered",IF(OR(R727="Wrong",T727="Wrong"),"Keep reviewing",IF(AND(R727="",TODAY()&gt;=Q727),"Retry 1 DUE",IF(AND(R727="Correct",T727="",TODAY()&gt;=S727),"Retry 2 DUE",IF(R727="","Retry 1 scheduled","Retry 2 scheduled")))))))</f>
        <v/>
      </c>
    </row>
    <row r="728" customFormat="false" ht="15" hidden="false" customHeight="false" outlineLevel="0" collapsed="false">
      <c r="A728" s="27" t="str">
        <f aca="false">IF(COUNTA(B728:I728)=0,"",ROW()-4)</f>
        <v/>
      </c>
      <c r="B728" s="28"/>
      <c r="C728" s="29"/>
      <c r="D728" s="30"/>
      <c r="E728" s="29"/>
      <c r="F728" s="30"/>
      <c r="G728" s="31"/>
      <c r="H728" s="32"/>
      <c r="I728" s="32"/>
      <c r="J728" s="33" t="str">
        <f aca="false">IF(OR(H728="",I728=""),"",IF(UPPER(SUBSTITUTE(SUBSTITUTE(SUBSTITUTE(H728," ",""),",",""),";",""))=UPPER(SUBSTITUTE(SUBSTITUTE(SUBSTITUTE(I728," ",""),",",""),";","")),"Correct","Wrong"))</f>
        <v/>
      </c>
      <c r="K728" s="29"/>
      <c r="L728" s="29"/>
      <c r="M728" s="27" t="str">
        <f aca="false">IF(E728="","",IFERROR(INDEX(Lists!$B$5:$B$12,MATCH(E728,Lists!$A$5:$A$12,0)),""))</f>
        <v/>
      </c>
      <c r="N728" s="33" t="str">
        <f aca="false">IF(OR(L728="",M728=""),"",IF(L728&gt;M728,"Slow",IF(AND(J728="Wrong",L728&lt;0.5*M728),"Rushed?","OK")))</f>
        <v/>
      </c>
      <c r="O728" s="30"/>
      <c r="P728" s="30"/>
      <c r="Q728" s="34" t="str">
        <f aca="false">IF(OR(B728="",J728=""),"",IF(OR(J728="Wrong",K728="50-50",K728="Guess"),B728+Lists!$Y$5,""))</f>
        <v/>
      </c>
      <c r="R728" s="29"/>
      <c r="S728" s="34" t="str">
        <f aca="false">IF(Q728="","",B728+Lists!$Y$6)</f>
        <v/>
      </c>
      <c r="T728" s="29"/>
      <c r="U728" s="33" t="str">
        <f aca="true">IF(J728="","",IF(Q728="","—",IF(T728="Correct","Mastered",IF(OR(R728="Wrong",T728="Wrong"),"Keep reviewing",IF(AND(R728="",TODAY()&gt;=Q728),"Retry 1 DUE",IF(AND(R728="Correct",T728="",TODAY()&gt;=S728),"Retry 2 DUE",IF(R728="","Retry 1 scheduled","Retry 2 scheduled")))))))</f>
        <v/>
      </c>
    </row>
    <row r="729" customFormat="false" ht="15" hidden="false" customHeight="false" outlineLevel="0" collapsed="false">
      <c r="A729" s="27" t="str">
        <f aca="false">IF(COUNTA(B729:I729)=0,"",ROW()-4)</f>
        <v/>
      </c>
      <c r="B729" s="28"/>
      <c r="C729" s="29"/>
      <c r="D729" s="30"/>
      <c r="E729" s="29"/>
      <c r="F729" s="30"/>
      <c r="G729" s="31"/>
      <c r="H729" s="32"/>
      <c r="I729" s="32"/>
      <c r="J729" s="33" t="str">
        <f aca="false">IF(OR(H729="",I729=""),"",IF(UPPER(SUBSTITUTE(SUBSTITUTE(SUBSTITUTE(H729," ",""),",",""),";",""))=UPPER(SUBSTITUTE(SUBSTITUTE(SUBSTITUTE(I729," ",""),",",""),";","")),"Correct","Wrong"))</f>
        <v/>
      </c>
      <c r="K729" s="29"/>
      <c r="L729" s="29"/>
      <c r="M729" s="27" t="str">
        <f aca="false">IF(E729="","",IFERROR(INDEX(Lists!$B$5:$B$12,MATCH(E729,Lists!$A$5:$A$12,0)),""))</f>
        <v/>
      </c>
      <c r="N729" s="33" t="str">
        <f aca="false">IF(OR(L729="",M729=""),"",IF(L729&gt;M729,"Slow",IF(AND(J729="Wrong",L729&lt;0.5*M729),"Rushed?","OK")))</f>
        <v/>
      </c>
      <c r="O729" s="30"/>
      <c r="P729" s="30"/>
      <c r="Q729" s="34" t="str">
        <f aca="false">IF(OR(B729="",J729=""),"",IF(OR(J729="Wrong",K729="50-50",K729="Guess"),B729+Lists!$Y$5,""))</f>
        <v/>
      </c>
      <c r="R729" s="29"/>
      <c r="S729" s="34" t="str">
        <f aca="false">IF(Q729="","",B729+Lists!$Y$6)</f>
        <v/>
      </c>
      <c r="T729" s="29"/>
      <c r="U729" s="33" t="str">
        <f aca="true">IF(J729="","",IF(Q729="","—",IF(T729="Correct","Mastered",IF(OR(R729="Wrong",T729="Wrong"),"Keep reviewing",IF(AND(R729="",TODAY()&gt;=Q729),"Retry 1 DUE",IF(AND(R729="Correct",T729="",TODAY()&gt;=S729),"Retry 2 DUE",IF(R729="","Retry 1 scheduled","Retry 2 scheduled")))))))</f>
        <v/>
      </c>
    </row>
    <row r="730" customFormat="false" ht="15" hidden="false" customHeight="false" outlineLevel="0" collapsed="false">
      <c r="A730" s="27" t="str">
        <f aca="false">IF(COUNTA(B730:I730)=0,"",ROW()-4)</f>
        <v/>
      </c>
      <c r="B730" s="28"/>
      <c r="C730" s="29"/>
      <c r="D730" s="30"/>
      <c r="E730" s="29"/>
      <c r="F730" s="30"/>
      <c r="G730" s="31"/>
      <c r="H730" s="32"/>
      <c r="I730" s="32"/>
      <c r="J730" s="33" t="str">
        <f aca="false">IF(OR(H730="",I730=""),"",IF(UPPER(SUBSTITUTE(SUBSTITUTE(SUBSTITUTE(H730," ",""),",",""),";",""))=UPPER(SUBSTITUTE(SUBSTITUTE(SUBSTITUTE(I730," ",""),",",""),";","")),"Correct","Wrong"))</f>
        <v/>
      </c>
      <c r="K730" s="29"/>
      <c r="L730" s="29"/>
      <c r="M730" s="27" t="str">
        <f aca="false">IF(E730="","",IFERROR(INDEX(Lists!$B$5:$B$12,MATCH(E730,Lists!$A$5:$A$12,0)),""))</f>
        <v/>
      </c>
      <c r="N730" s="33" t="str">
        <f aca="false">IF(OR(L730="",M730=""),"",IF(L730&gt;M730,"Slow",IF(AND(J730="Wrong",L730&lt;0.5*M730),"Rushed?","OK")))</f>
        <v/>
      </c>
      <c r="O730" s="30"/>
      <c r="P730" s="30"/>
      <c r="Q730" s="34" t="str">
        <f aca="false">IF(OR(B730="",J730=""),"",IF(OR(J730="Wrong",K730="50-50",K730="Guess"),B730+Lists!$Y$5,""))</f>
        <v/>
      </c>
      <c r="R730" s="29"/>
      <c r="S730" s="34" t="str">
        <f aca="false">IF(Q730="","",B730+Lists!$Y$6)</f>
        <v/>
      </c>
      <c r="T730" s="29"/>
      <c r="U730" s="33" t="str">
        <f aca="true">IF(J730="","",IF(Q730="","—",IF(T730="Correct","Mastered",IF(OR(R730="Wrong",T730="Wrong"),"Keep reviewing",IF(AND(R730="",TODAY()&gt;=Q730),"Retry 1 DUE",IF(AND(R730="Correct",T730="",TODAY()&gt;=S730),"Retry 2 DUE",IF(R730="","Retry 1 scheduled","Retry 2 scheduled")))))))</f>
        <v/>
      </c>
    </row>
    <row r="731" customFormat="false" ht="15" hidden="false" customHeight="false" outlineLevel="0" collapsed="false">
      <c r="A731" s="27" t="str">
        <f aca="false">IF(COUNTA(B731:I731)=0,"",ROW()-4)</f>
        <v/>
      </c>
      <c r="B731" s="28"/>
      <c r="C731" s="29"/>
      <c r="D731" s="30"/>
      <c r="E731" s="29"/>
      <c r="F731" s="30"/>
      <c r="G731" s="31"/>
      <c r="H731" s="32"/>
      <c r="I731" s="32"/>
      <c r="J731" s="33" t="str">
        <f aca="false">IF(OR(H731="",I731=""),"",IF(UPPER(SUBSTITUTE(SUBSTITUTE(SUBSTITUTE(H731," ",""),",",""),";",""))=UPPER(SUBSTITUTE(SUBSTITUTE(SUBSTITUTE(I731," ",""),",",""),";","")),"Correct","Wrong"))</f>
        <v/>
      </c>
      <c r="K731" s="29"/>
      <c r="L731" s="29"/>
      <c r="M731" s="27" t="str">
        <f aca="false">IF(E731="","",IFERROR(INDEX(Lists!$B$5:$B$12,MATCH(E731,Lists!$A$5:$A$12,0)),""))</f>
        <v/>
      </c>
      <c r="N731" s="33" t="str">
        <f aca="false">IF(OR(L731="",M731=""),"",IF(L731&gt;M731,"Slow",IF(AND(J731="Wrong",L731&lt;0.5*M731),"Rushed?","OK")))</f>
        <v/>
      </c>
      <c r="O731" s="30"/>
      <c r="P731" s="30"/>
      <c r="Q731" s="34" t="str">
        <f aca="false">IF(OR(B731="",J731=""),"",IF(OR(J731="Wrong",K731="50-50",K731="Guess"),B731+Lists!$Y$5,""))</f>
        <v/>
      </c>
      <c r="R731" s="29"/>
      <c r="S731" s="34" t="str">
        <f aca="false">IF(Q731="","",B731+Lists!$Y$6)</f>
        <v/>
      </c>
      <c r="T731" s="29"/>
      <c r="U731" s="33" t="str">
        <f aca="true">IF(J731="","",IF(Q731="","—",IF(T731="Correct","Mastered",IF(OR(R731="Wrong",T731="Wrong"),"Keep reviewing",IF(AND(R731="",TODAY()&gt;=Q731),"Retry 1 DUE",IF(AND(R731="Correct",T731="",TODAY()&gt;=S731),"Retry 2 DUE",IF(R731="","Retry 1 scheduled","Retry 2 scheduled")))))))</f>
        <v/>
      </c>
    </row>
    <row r="732" customFormat="false" ht="15" hidden="false" customHeight="false" outlineLevel="0" collapsed="false">
      <c r="A732" s="27" t="str">
        <f aca="false">IF(COUNTA(B732:I732)=0,"",ROW()-4)</f>
        <v/>
      </c>
      <c r="B732" s="28"/>
      <c r="C732" s="29"/>
      <c r="D732" s="30"/>
      <c r="E732" s="29"/>
      <c r="F732" s="30"/>
      <c r="G732" s="31"/>
      <c r="H732" s="32"/>
      <c r="I732" s="32"/>
      <c r="J732" s="33" t="str">
        <f aca="false">IF(OR(H732="",I732=""),"",IF(UPPER(SUBSTITUTE(SUBSTITUTE(SUBSTITUTE(H732," ",""),",",""),";",""))=UPPER(SUBSTITUTE(SUBSTITUTE(SUBSTITUTE(I732," ",""),",",""),";","")),"Correct","Wrong"))</f>
        <v/>
      </c>
      <c r="K732" s="29"/>
      <c r="L732" s="29"/>
      <c r="M732" s="27" t="str">
        <f aca="false">IF(E732="","",IFERROR(INDEX(Lists!$B$5:$B$12,MATCH(E732,Lists!$A$5:$A$12,0)),""))</f>
        <v/>
      </c>
      <c r="N732" s="33" t="str">
        <f aca="false">IF(OR(L732="",M732=""),"",IF(L732&gt;M732,"Slow",IF(AND(J732="Wrong",L732&lt;0.5*M732),"Rushed?","OK")))</f>
        <v/>
      </c>
      <c r="O732" s="30"/>
      <c r="P732" s="30"/>
      <c r="Q732" s="34" t="str">
        <f aca="false">IF(OR(B732="",J732=""),"",IF(OR(J732="Wrong",K732="50-50",K732="Guess"),B732+Lists!$Y$5,""))</f>
        <v/>
      </c>
      <c r="R732" s="29"/>
      <c r="S732" s="34" t="str">
        <f aca="false">IF(Q732="","",B732+Lists!$Y$6)</f>
        <v/>
      </c>
      <c r="T732" s="29"/>
      <c r="U732" s="33" t="str">
        <f aca="true">IF(J732="","",IF(Q732="","—",IF(T732="Correct","Mastered",IF(OR(R732="Wrong",T732="Wrong"),"Keep reviewing",IF(AND(R732="",TODAY()&gt;=Q732),"Retry 1 DUE",IF(AND(R732="Correct",T732="",TODAY()&gt;=S732),"Retry 2 DUE",IF(R732="","Retry 1 scheduled","Retry 2 scheduled")))))))</f>
        <v/>
      </c>
    </row>
    <row r="733" customFormat="false" ht="15" hidden="false" customHeight="false" outlineLevel="0" collapsed="false">
      <c r="A733" s="27" t="str">
        <f aca="false">IF(COUNTA(B733:I733)=0,"",ROW()-4)</f>
        <v/>
      </c>
      <c r="B733" s="28"/>
      <c r="C733" s="29"/>
      <c r="D733" s="30"/>
      <c r="E733" s="29"/>
      <c r="F733" s="30"/>
      <c r="G733" s="31"/>
      <c r="H733" s="32"/>
      <c r="I733" s="32"/>
      <c r="J733" s="33" t="str">
        <f aca="false">IF(OR(H733="",I733=""),"",IF(UPPER(SUBSTITUTE(SUBSTITUTE(SUBSTITUTE(H733," ",""),",",""),";",""))=UPPER(SUBSTITUTE(SUBSTITUTE(SUBSTITUTE(I733," ",""),",",""),";","")),"Correct","Wrong"))</f>
        <v/>
      </c>
      <c r="K733" s="29"/>
      <c r="L733" s="29"/>
      <c r="M733" s="27" t="str">
        <f aca="false">IF(E733="","",IFERROR(INDEX(Lists!$B$5:$B$12,MATCH(E733,Lists!$A$5:$A$12,0)),""))</f>
        <v/>
      </c>
      <c r="N733" s="33" t="str">
        <f aca="false">IF(OR(L733="",M733=""),"",IF(L733&gt;M733,"Slow",IF(AND(J733="Wrong",L733&lt;0.5*M733),"Rushed?","OK")))</f>
        <v/>
      </c>
      <c r="O733" s="30"/>
      <c r="P733" s="30"/>
      <c r="Q733" s="34" t="str">
        <f aca="false">IF(OR(B733="",J733=""),"",IF(OR(J733="Wrong",K733="50-50",K733="Guess"),B733+Lists!$Y$5,""))</f>
        <v/>
      </c>
      <c r="R733" s="29"/>
      <c r="S733" s="34" t="str">
        <f aca="false">IF(Q733="","",B733+Lists!$Y$6)</f>
        <v/>
      </c>
      <c r="T733" s="29"/>
      <c r="U733" s="33" t="str">
        <f aca="true">IF(J733="","",IF(Q733="","—",IF(T733="Correct","Mastered",IF(OR(R733="Wrong",T733="Wrong"),"Keep reviewing",IF(AND(R733="",TODAY()&gt;=Q733),"Retry 1 DUE",IF(AND(R733="Correct",T733="",TODAY()&gt;=S733),"Retry 2 DUE",IF(R733="","Retry 1 scheduled","Retry 2 scheduled")))))))</f>
        <v/>
      </c>
    </row>
    <row r="734" customFormat="false" ht="15" hidden="false" customHeight="false" outlineLevel="0" collapsed="false">
      <c r="A734" s="27" t="str">
        <f aca="false">IF(COUNTA(B734:I734)=0,"",ROW()-4)</f>
        <v/>
      </c>
      <c r="B734" s="28"/>
      <c r="C734" s="29"/>
      <c r="D734" s="30"/>
      <c r="E734" s="29"/>
      <c r="F734" s="30"/>
      <c r="G734" s="31"/>
      <c r="H734" s="32"/>
      <c r="I734" s="32"/>
      <c r="J734" s="33" t="str">
        <f aca="false">IF(OR(H734="",I734=""),"",IF(UPPER(SUBSTITUTE(SUBSTITUTE(SUBSTITUTE(H734," ",""),",",""),";",""))=UPPER(SUBSTITUTE(SUBSTITUTE(SUBSTITUTE(I734," ",""),",",""),";","")),"Correct","Wrong"))</f>
        <v/>
      </c>
      <c r="K734" s="29"/>
      <c r="L734" s="29"/>
      <c r="M734" s="27" t="str">
        <f aca="false">IF(E734="","",IFERROR(INDEX(Lists!$B$5:$B$12,MATCH(E734,Lists!$A$5:$A$12,0)),""))</f>
        <v/>
      </c>
      <c r="N734" s="33" t="str">
        <f aca="false">IF(OR(L734="",M734=""),"",IF(L734&gt;M734,"Slow",IF(AND(J734="Wrong",L734&lt;0.5*M734),"Rushed?","OK")))</f>
        <v/>
      </c>
      <c r="O734" s="30"/>
      <c r="P734" s="30"/>
      <c r="Q734" s="34" t="str">
        <f aca="false">IF(OR(B734="",J734=""),"",IF(OR(J734="Wrong",K734="50-50",K734="Guess"),B734+Lists!$Y$5,""))</f>
        <v/>
      </c>
      <c r="R734" s="29"/>
      <c r="S734" s="34" t="str">
        <f aca="false">IF(Q734="","",B734+Lists!$Y$6)</f>
        <v/>
      </c>
      <c r="T734" s="29"/>
      <c r="U734" s="33" t="str">
        <f aca="true">IF(J734="","",IF(Q734="","—",IF(T734="Correct","Mastered",IF(OR(R734="Wrong",T734="Wrong"),"Keep reviewing",IF(AND(R734="",TODAY()&gt;=Q734),"Retry 1 DUE",IF(AND(R734="Correct",T734="",TODAY()&gt;=S734),"Retry 2 DUE",IF(R734="","Retry 1 scheduled","Retry 2 scheduled")))))))</f>
        <v/>
      </c>
    </row>
    <row r="735" customFormat="false" ht="15" hidden="false" customHeight="false" outlineLevel="0" collapsed="false">
      <c r="A735" s="27" t="str">
        <f aca="false">IF(COUNTA(B735:I735)=0,"",ROW()-4)</f>
        <v/>
      </c>
      <c r="B735" s="28"/>
      <c r="C735" s="29"/>
      <c r="D735" s="30"/>
      <c r="E735" s="29"/>
      <c r="F735" s="30"/>
      <c r="G735" s="31"/>
      <c r="H735" s="32"/>
      <c r="I735" s="32"/>
      <c r="J735" s="33" t="str">
        <f aca="false">IF(OR(H735="",I735=""),"",IF(UPPER(SUBSTITUTE(SUBSTITUTE(SUBSTITUTE(H735," ",""),",",""),";",""))=UPPER(SUBSTITUTE(SUBSTITUTE(SUBSTITUTE(I735," ",""),",",""),";","")),"Correct","Wrong"))</f>
        <v/>
      </c>
      <c r="K735" s="29"/>
      <c r="L735" s="29"/>
      <c r="M735" s="27" t="str">
        <f aca="false">IF(E735="","",IFERROR(INDEX(Lists!$B$5:$B$12,MATCH(E735,Lists!$A$5:$A$12,0)),""))</f>
        <v/>
      </c>
      <c r="N735" s="33" t="str">
        <f aca="false">IF(OR(L735="",M735=""),"",IF(L735&gt;M735,"Slow",IF(AND(J735="Wrong",L735&lt;0.5*M735),"Rushed?","OK")))</f>
        <v/>
      </c>
      <c r="O735" s="30"/>
      <c r="P735" s="30"/>
      <c r="Q735" s="34" t="str">
        <f aca="false">IF(OR(B735="",J735=""),"",IF(OR(J735="Wrong",K735="50-50",K735="Guess"),B735+Lists!$Y$5,""))</f>
        <v/>
      </c>
      <c r="R735" s="29"/>
      <c r="S735" s="34" t="str">
        <f aca="false">IF(Q735="","",B735+Lists!$Y$6)</f>
        <v/>
      </c>
      <c r="T735" s="29"/>
      <c r="U735" s="33" t="str">
        <f aca="true">IF(J735="","",IF(Q735="","—",IF(T735="Correct","Mastered",IF(OR(R735="Wrong",T735="Wrong"),"Keep reviewing",IF(AND(R735="",TODAY()&gt;=Q735),"Retry 1 DUE",IF(AND(R735="Correct",T735="",TODAY()&gt;=S735),"Retry 2 DUE",IF(R735="","Retry 1 scheduled","Retry 2 scheduled")))))))</f>
        <v/>
      </c>
    </row>
    <row r="736" customFormat="false" ht="15" hidden="false" customHeight="false" outlineLevel="0" collapsed="false">
      <c r="A736" s="27" t="str">
        <f aca="false">IF(COUNTA(B736:I736)=0,"",ROW()-4)</f>
        <v/>
      </c>
      <c r="B736" s="28"/>
      <c r="C736" s="29"/>
      <c r="D736" s="30"/>
      <c r="E736" s="29"/>
      <c r="F736" s="30"/>
      <c r="G736" s="31"/>
      <c r="H736" s="32"/>
      <c r="I736" s="32"/>
      <c r="J736" s="33" t="str">
        <f aca="false">IF(OR(H736="",I736=""),"",IF(UPPER(SUBSTITUTE(SUBSTITUTE(SUBSTITUTE(H736," ",""),",",""),";",""))=UPPER(SUBSTITUTE(SUBSTITUTE(SUBSTITUTE(I736," ",""),",",""),";","")),"Correct","Wrong"))</f>
        <v/>
      </c>
      <c r="K736" s="29"/>
      <c r="L736" s="29"/>
      <c r="M736" s="27" t="str">
        <f aca="false">IF(E736="","",IFERROR(INDEX(Lists!$B$5:$B$12,MATCH(E736,Lists!$A$5:$A$12,0)),""))</f>
        <v/>
      </c>
      <c r="N736" s="33" t="str">
        <f aca="false">IF(OR(L736="",M736=""),"",IF(L736&gt;M736,"Slow",IF(AND(J736="Wrong",L736&lt;0.5*M736),"Rushed?","OK")))</f>
        <v/>
      </c>
      <c r="O736" s="30"/>
      <c r="P736" s="30"/>
      <c r="Q736" s="34" t="str">
        <f aca="false">IF(OR(B736="",J736=""),"",IF(OR(J736="Wrong",K736="50-50",K736="Guess"),B736+Lists!$Y$5,""))</f>
        <v/>
      </c>
      <c r="R736" s="29"/>
      <c r="S736" s="34" t="str">
        <f aca="false">IF(Q736="","",B736+Lists!$Y$6)</f>
        <v/>
      </c>
      <c r="T736" s="29"/>
      <c r="U736" s="33" t="str">
        <f aca="true">IF(J736="","",IF(Q736="","—",IF(T736="Correct","Mastered",IF(OR(R736="Wrong",T736="Wrong"),"Keep reviewing",IF(AND(R736="",TODAY()&gt;=Q736),"Retry 1 DUE",IF(AND(R736="Correct",T736="",TODAY()&gt;=S736),"Retry 2 DUE",IF(R736="","Retry 1 scheduled","Retry 2 scheduled")))))))</f>
        <v/>
      </c>
    </row>
    <row r="737" customFormat="false" ht="15" hidden="false" customHeight="false" outlineLevel="0" collapsed="false">
      <c r="A737" s="27" t="str">
        <f aca="false">IF(COUNTA(B737:I737)=0,"",ROW()-4)</f>
        <v/>
      </c>
      <c r="B737" s="28"/>
      <c r="C737" s="29"/>
      <c r="D737" s="30"/>
      <c r="E737" s="29"/>
      <c r="F737" s="30"/>
      <c r="G737" s="31"/>
      <c r="H737" s="32"/>
      <c r="I737" s="32"/>
      <c r="J737" s="33" t="str">
        <f aca="false">IF(OR(H737="",I737=""),"",IF(UPPER(SUBSTITUTE(SUBSTITUTE(SUBSTITUTE(H737," ",""),",",""),";",""))=UPPER(SUBSTITUTE(SUBSTITUTE(SUBSTITUTE(I737," ",""),",",""),";","")),"Correct","Wrong"))</f>
        <v/>
      </c>
      <c r="K737" s="29"/>
      <c r="L737" s="29"/>
      <c r="M737" s="27" t="str">
        <f aca="false">IF(E737="","",IFERROR(INDEX(Lists!$B$5:$B$12,MATCH(E737,Lists!$A$5:$A$12,0)),""))</f>
        <v/>
      </c>
      <c r="N737" s="33" t="str">
        <f aca="false">IF(OR(L737="",M737=""),"",IF(L737&gt;M737,"Slow",IF(AND(J737="Wrong",L737&lt;0.5*M737),"Rushed?","OK")))</f>
        <v/>
      </c>
      <c r="O737" s="30"/>
      <c r="P737" s="30"/>
      <c r="Q737" s="34" t="str">
        <f aca="false">IF(OR(B737="",J737=""),"",IF(OR(J737="Wrong",K737="50-50",K737="Guess"),B737+Lists!$Y$5,""))</f>
        <v/>
      </c>
      <c r="R737" s="29"/>
      <c r="S737" s="34" t="str">
        <f aca="false">IF(Q737="","",B737+Lists!$Y$6)</f>
        <v/>
      </c>
      <c r="T737" s="29"/>
      <c r="U737" s="33" t="str">
        <f aca="true">IF(J737="","",IF(Q737="","—",IF(T737="Correct","Mastered",IF(OR(R737="Wrong",T737="Wrong"),"Keep reviewing",IF(AND(R737="",TODAY()&gt;=Q737),"Retry 1 DUE",IF(AND(R737="Correct",T737="",TODAY()&gt;=S737),"Retry 2 DUE",IF(R737="","Retry 1 scheduled","Retry 2 scheduled")))))))</f>
        <v/>
      </c>
    </row>
    <row r="738" customFormat="false" ht="15" hidden="false" customHeight="false" outlineLevel="0" collapsed="false">
      <c r="A738" s="27" t="str">
        <f aca="false">IF(COUNTA(B738:I738)=0,"",ROW()-4)</f>
        <v/>
      </c>
      <c r="B738" s="28"/>
      <c r="C738" s="29"/>
      <c r="D738" s="30"/>
      <c r="E738" s="29"/>
      <c r="F738" s="30"/>
      <c r="G738" s="31"/>
      <c r="H738" s="32"/>
      <c r="I738" s="32"/>
      <c r="J738" s="33" t="str">
        <f aca="false">IF(OR(H738="",I738=""),"",IF(UPPER(SUBSTITUTE(SUBSTITUTE(SUBSTITUTE(H738," ",""),",",""),";",""))=UPPER(SUBSTITUTE(SUBSTITUTE(SUBSTITUTE(I738," ",""),",",""),";","")),"Correct","Wrong"))</f>
        <v/>
      </c>
      <c r="K738" s="29"/>
      <c r="L738" s="29"/>
      <c r="M738" s="27" t="str">
        <f aca="false">IF(E738="","",IFERROR(INDEX(Lists!$B$5:$B$12,MATCH(E738,Lists!$A$5:$A$12,0)),""))</f>
        <v/>
      </c>
      <c r="N738" s="33" t="str">
        <f aca="false">IF(OR(L738="",M738=""),"",IF(L738&gt;M738,"Slow",IF(AND(J738="Wrong",L738&lt;0.5*M738),"Rushed?","OK")))</f>
        <v/>
      </c>
      <c r="O738" s="30"/>
      <c r="P738" s="30"/>
      <c r="Q738" s="34" t="str">
        <f aca="false">IF(OR(B738="",J738=""),"",IF(OR(J738="Wrong",K738="50-50",K738="Guess"),B738+Lists!$Y$5,""))</f>
        <v/>
      </c>
      <c r="R738" s="29"/>
      <c r="S738" s="34" t="str">
        <f aca="false">IF(Q738="","",B738+Lists!$Y$6)</f>
        <v/>
      </c>
      <c r="T738" s="29"/>
      <c r="U738" s="33" t="str">
        <f aca="true">IF(J738="","",IF(Q738="","—",IF(T738="Correct","Mastered",IF(OR(R738="Wrong",T738="Wrong"),"Keep reviewing",IF(AND(R738="",TODAY()&gt;=Q738),"Retry 1 DUE",IF(AND(R738="Correct",T738="",TODAY()&gt;=S738),"Retry 2 DUE",IF(R738="","Retry 1 scheduled","Retry 2 scheduled")))))))</f>
        <v/>
      </c>
    </row>
    <row r="739" customFormat="false" ht="15" hidden="false" customHeight="false" outlineLevel="0" collapsed="false">
      <c r="A739" s="27" t="str">
        <f aca="false">IF(COUNTA(B739:I739)=0,"",ROW()-4)</f>
        <v/>
      </c>
      <c r="B739" s="28"/>
      <c r="C739" s="29"/>
      <c r="D739" s="30"/>
      <c r="E739" s="29"/>
      <c r="F739" s="30"/>
      <c r="G739" s="31"/>
      <c r="H739" s="32"/>
      <c r="I739" s="32"/>
      <c r="J739" s="33" t="str">
        <f aca="false">IF(OR(H739="",I739=""),"",IF(UPPER(SUBSTITUTE(SUBSTITUTE(SUBSTITUTE(H739," ",""),",",""),";",""))=UPPER(SUBSTITUTE(SUBSTITUTE(SUBSTITUTE(I739," ",""),",",""),";","")),"Correct","Wrong"))</f>
        <v/>
      </c>
      <c r="K739" s="29"/>
      <c r="L739" s="29"/>
      <c r="M739" s="27" t="str">
        <f aca="false">IF(E739="","",IFERROR(INDEX(Lists!$B$5:$B$12,MATCH(E739,Lists!$A$5:$A$12,0)),""))</f>
        <v/>
      </c>
      <c r="N739" s="33" t="str">
        <f aca="false">IF(OR(L739="",M739=""),"",IF(L739&gt;M739,"Slow",IF(AND(J739="Wrong",L739&lt;0.5*M739),"Rushed?","OK")))</f>
        <v/>
      </c>
      <c r="O739" s="30"/>
      <c r="P739" s="30"/>
      <c r="Q739" s="34" t="str">
        <f aca="false">IF(OR(B739="",J739=""),"",IF(OR(J739="Wrong",K739="50-50",K739="Guess"),B739+Lists!$Y$5,""))</f>
        <v/>
      </c>
      <c r="R739" s="29"/>
      <c r="S739" s="34" t="str">
        <f aca="false">IF(Q739="","",B739+Lists!$Y$6)</f>
        <v/>
      </c>
      <c r="T739" s="29"/>
      <c r="U739" s="33" t="str">
        <f aca="true">IF(J739="","",IF(Q739="","—",IF(T739="Correct","Mastered",IF(OR(R739="Wrong",T739="Wrong"),"Keep reviewing",IF(AND(R739="",TODAY()&gt;=Q739),"Retry 1 DUE",IF(AND(R739="Correct",T739="",TODAY()&gt;=S739),"Retry 2 DUE",IF(R739="","Retry 1 scheduled","Retry 2 scheduled")))))))</f>
        <v/>
      </c>
    </row>
    <row r="740" customFormat="false" ht="15" hidden="false" customHeight="false" outlineLevel="0" collapsed="false">
      <c r="A740" s="27" t="str">
        <f aca="false">IF(COUNTA(B740:I740)=0,"",ROW()-4)</f>
        <v/>
      </c>
      <c r="B740" s="28"/>
      <c r="C740" s="29"/>
      <c r="D740" s="30"/>
      <c r="E740" s="29"/>
      <c r="F740" s="30"/>
      <c r="G740" s="31"/>
      <c r="H740" s="32"/>
      <c r="I740" s="32"/>
      <c r="J740" s="33" t="str">
        <f aca="false">IF(OR(H740="",I740=""),"",IF(UPPER(SUBSTITUTE(SUBSTITUTE(SUBSTITUTE(H740," ",""),",",""),";",""))=UPPER(SUBSTITUTE(SUBSTITUTE(SUBSTITUTE(I740," ",""),",",""),";","")),"Correct","Wrong"))</f>
        <v/>
      </c>
      <c r="K740" s="29"/>
      <c r="L740" s="29"/>
      <c r="M740" s="27" t="str">
        <f aca="false">IF(E740="","",IFERROR(INDEX(Lists!$B$5:$B$12,MATCH(E740,Lists!$A$5:$A$12,0)),""))</f>
        <v/>
      </c>
      <c r="N740" s="33" t="str">
        <f aca="false">IF(OR(L740="",M740=""),"",IF(L740&gt;M740,"Slow",IF(AND(J740="Wrong",L740&lt;0.5*M740),"Rushed?","OK")))</f>
        <v/>
      </c>
      <c r="O740" s="30"/>
      <c r="P740" s="30"/>
      <c r="Q740" s="34" t="str">
        <f aca="false">IF(OR(B740="",J740=""),"",IF(OR(J740="Wrong",K740="50-50",K740="Guess"),B740+Lists!$Y$5,""))</f>
        <v/>
      </c>
      <c r="R740" s="29"/>
      <c r="S740" s="34" t="str">
        <f aca="false">IF(Q740="","",B740+Lists!$Y$6)</f>
        <v/>
      </c>
      <c r="T740" s="29"/>
      <c r="U740" s="33" t="str">
        <f aca="true">IF(J740="","",IF(Q740="","—",IF(T740="Correct","Mastered",IF(OR(R740="Wrong",T740="Wrong"),"Keep reviewing",IF(AND(R740="",TODAY()&gt;=Q740),"Retry 1 DUE",IF(AND(R740="Correct",T740="",TODAY()&gt;=S740),"Retry 2 DUE",IF(R740="","Retry 1 scheduled","Retry 2 scheduled")))))))</f>
        <v/>
      </c>
    </row>
    <row r="741" customFormat="false" ht="15" hidden="false" customHeight="false" outlineLevel="0" collapsed="false">
      <c r="A741" s="27" t="str">
        <f aca="false">IF(COUNTA(B741:I741)=0,"",ROW()-4)</f>
        <v/>
      </c>
      <c r="B741" s="28"/>
      <c r="C741" s="29"/>
      <c r="D741" s="30"/>
      <c r="E741" s="29"/>
      <c r="F741" s="30"/>
      <c r="G741" s="31"/>
      <c r="H741" s="32"/>
      <c r="I741" s="32"/>
      <c r="J741" s="33" t="str">
        <f aca="false">IF(OR(H741="",I741=""),"",IF(UPPER(SUBSTITUTE(SUBSTITUTE(SUBSTITUTE(H741," ",""),",",""),";",""))=UPPER(SUBSTITUTE(SUBSTITUTE(SUBSTITUTE(I741," ",""),",",""),";","")),"Correct","Wrong"))</f>
        <v/>
      </c>
      <c r="K741" s="29"/>
      <c r="L741" s="29"/>
      <c r="M741" s="27" t="str">
        <f aca="false">IF(E741="","",IFERROR(INDEX(Lists!$B$5:$B$12,MATCH(E741,Lists!$A$5:$A$12,0)),""))</f>
        <v/>
      </c>
      <c r="N741" s="33" t="str">
        <f aca="false">IF(OR(L741="",M741=""),"",IF(L741&gt;M741,"Slow",IF(AND(J741="Wrong",L741&lt;0.5*M741),"Rushed?","OK")))</f>
        <v/>
      </c>
      <c r="O741" s="30"/>
      <c r="P741" s="30"/>
      <c r="Q741" s="34" t="str">
        <f aca="false">IF(OR(B741="",J741=""),"",IF(OR(J741="Wrong",K741="50-50",K741="Guess"),B741+Lists!$Y$5,""))</f>
        <v/>
      </c>
      <c r="R741" s="29"/>
      <c r="S741" s="34" t="str">
        <f aca="false">IF(Q741="","",B741+Lists!$Y$6)</f>
        <v/>
      </c>
      <c r="T741" s="29"/>
      <c r="U741" s="33" t="str">
        <f aca="true">IF(J741="","",IF(Q741="","—",IF(T741="Correct","Mastered",IF(OR(R741="Wrong",T741="Wrong"),"Keep reviewing",IF(AND(R741="",TODAY()&gt;=Q741),"Retry 1 DUE",IF(AND(R741="Correct",T741="",TODAY()&gt;=S741),"Retry 2 DUE",IF(R741="","Retry 1 scheduled","Retry 2 scheduled")))))))</f>
        <v/>
      </c>
    </row>
    <row r="742" customFormat="false" ht="15" hidden="false" customHeight="false" outlineLevel="0" collapsed="false">
      <c r="A742" s="27" t="str">
        <f aca="false">IF(COUNTA(B742:I742)=0,"",ROW()-4)</f>
        <v/>
      </c>
      <c r="B742" s="28"/>
      <c r="C742" s="29"/>
      <c r="D742" s="30"/>
      <c r="E742" s="29"/>
      <c r="F742" s="30"/>
      <c r="G742" s="31"/>
      <c r="H742" s="32"/>
      <c r="I742" s="32"/>
      <c r="J742" s="33" t="str">
        <f aca="false">IF(OR(H742="",I742=""),"",IF(UPPER(SUBSTITUTE(SUBSTITUTE(SUBSTITUTE(H742," ",""),",",""),";",""))=UPPER(SUBSTITUTE(SUBSTITUTE(SUBSTITUTE(I742," ",""),",",""),";","")),"Correct","Wrong"))</f>
        <v/>
      </c>
      <c r="K742" s="29"/>
      <c r="L742" s="29"/>
      <c r="M742" s="27" t="str">
        <f aca="false">IF(E742="","",IFERROR(INDEX(Lists!$B$5:$B$12,MATCH(E742,Lists!$A$5:$A$12,0)),""))</f>
        <v/>
      </c>
      <c r="N742" s="33" t="str">
        <f aca="false">IF(OR(L742="",M742=""),"",IF(L742&gt;M742,"Slow",IF(AND(J742="Wrong",L742&lt;0.5*M742),"Rushed?","OK")))</f>
        <v/>
      </c>
      <c r="O742" s="30"/>
      <c r="P742" s="30"/>
      <c r="Q742" s="34" t="str">
        <f aca="false">IF(OR(B742="",J742=""),"",IF(OR(J742="Wrong",K742="50-50",K742="Guess"),B742+Lists!$Y$5,""))</f>
        <v/>
      </c>
      <c r="R742" s="29"/>
      <c r="S742" s="34" t="str">
        <f aca="false">IF(Q742="","",B742+Lists!$Y$6)</f>
        <v/>
      </c>
      <c r="T742" s="29"/>
      <c r="U742" s="33" t="str">
        <f aca="true">IF(J742="","",IF(Q742="","—",IF(T742="Correct","Mastered",IF(OR(R742="Wrong",T742="Wrong"),"Keep reviewing",IF(AND(R742="",TODAY()&gt;=Q742),"Retry 1 DUE",IF(AND(R742="Correct",T742="",TODAY()&gt;=S742),"Retry 2 DUE",IF(R742="","Retry 1 scheduled","Retry 2 scheduled")))))))</f>
        <v/>
      </c>
    </row>
    <row r="743" customFormat="false" ht="15" hidden="false" customHeight="false" outlineLevel="0" collapsed="false">
      <c r="A743" s="27" t="str">
        <f aca="false">IF(COUNTA(B743:I743)=0,"",ROW()-4)</f>
        <v/>
      </c>
      <c r="B743" s="28"/>
      <c r="C743" s="29"/>
      <c r="D743" s="30"/>
      <c r="E743" s="29"/>
      <c r="F743" s="30"/>
      <c r="G743" s="31"/>
      <c r="H743" s="32"/>
      <c r="I743" s="32"/>
      <c r="J743" s="33" t="str">
        <f aca="false">IF(OR(H743="",I743=""),"",IF(UPPER(SUBSTITUTE(SUBSTITUTE(SUBSTITUTE(H743," ",""),",",""),";",""))=UPPER(SUBSTITUTE(SUBSTITUTE(SUBSTITUTE(I743," ",""),",",""),";","")),"Correct","Wrong"))</f>
        <v/>
      </c>
      <c r="K743" s="29"/>
      <c r="L743" s="29"/>
      <c r="M743" s="27" t="str">
        <f aca="false">IF(E743="","",IFERROR(INDEX(Lists!$B$5:$B$12,MATCH(E743,Lists!$A$5:$A$12,0)),""))</f>
        <v/>
      </c>
      <c r="N743" s="33" t="str">
        <f aca="false">IF(OR(L743="",M743=""),"",IF(L743&gt;M743,"Slow",IF(AND(J743="Wrong",L743&lt;0.5*M743),"Rushed?","OK")))</f>
        <v/>
      </c>
      <c r="O743" s="30"/>
      <c r="P743" s="30"/>
      <c r="Q743" s="34" t="str">
        <f aca="false">IF(OR(B743="",J743=""),"",IF(OR(J743="Wrong",K743="50-50",K743="Guess"),B743+Lists!$Y$5,""))</f>
        <v/>
      </c>
      <c r="R743" s="29"/>
      <c r="S743" s="34" t="str">
        <f aca="false">IF(Q743="","",B743+Lists!$Y$6)</f>
        <v/>
      </c>
      <c r="T743" s="29"/>
      <c r="U743" s="33" t="str">
        <f aca="true">IF(J743="","",IF(Q743="","—",IF(T743="Correct","Mastered",IF(OR(R743="Wrong",T743="Wrong"),"Keep reviewing",IF(AND(R743="",TODAY()&gt;=Q743),"Retry 1 DUE",IF(AND(R743="Correct",T743="",TODAY()&gt;=S743),"Retry 2 DUE",IF(R743="","Retry 1 scheduled","Retry 2 scheduled")))))))</f>
        <v/>
      </c>
    </row>
    <row r="744" customFormat="false" ht="15" hidden="false" customHeight="false" outlineLevel="0" collapsed="false">
      <c r="A744" s="27" t="str">
        <f aca="false">IF(COUNTA(B744:I744)=0,"",ROW()-4)</f>
        <v/>
      </c>
      <c r="B744" s="28"/>
      <c r="C744" s="29"/>
      <c r="D744" s="30"/>
      <c r="E744" s="29"/>
      <c r="F744" s="30"/>
      <c r="G744" s="31"/>
      <c r="H744" s="32"/>
      <c r="I744" s="32"/>
      <c r="J744" s="33" t="str">
        <f aca="false">IF(OR(H744="",I744=""),"",IF(UPPER(SUBSTITUTE(SUBSTITUTE(SUBSTITUTE(H744," ",""),",",""),";",""))=UPPER(SUBSTITUTE(SUBSTITUTE(SUBSTITUTE(I744," ",""),",",""),";","")),"Correct","Wrong"))</f>
        <v/>
      </c>
      <c r="K744" s="29"/>
      <c r="L744" s="29"/>
      <c r="M744" s="27" t="str">
        <f aca="false">IF(E744="","",IFERROR(INDEX(Lists!$B$5:$B$12,MATCH(E744,Lists!$A$5:$A$12,0)),""))</f>
        <v/>
      </c>
      <c r="N744" s="33" t="str">
        <f aca="false">IF(OR(L744="",M744=""),"",IF(L744&gt;M744,"Slow",IF(AND(J744="Wrong",L744&lt;0.5*M744),"Rushed?","OK")))</f>
        <v/>
      </c>
      <c r="O744" s="30"/>
      <c r="P744" s="30"/>
      <c r="Q744" s="34" t="str">
        <f aca="false">IF(OR(B744="",J744=""),"",IF(OR(J744="Wrong",K744="50-50",K744="Guess"),B744+Lists!$Y$5,""))</f>
        <v/>
      </c>
      <c r="R744" s="29"/>
      <c r="S744" s="34" t="str">
        <f aca="false">IF(Q744="","",B744+Lists!$Y$6)</f>
        <v/>
      </c>
      <c r="T744" s="29"/>
      <c r="U744" s="33" t="str">
        <f aca="true">IF(J744="","",IF(Q744="","—",IF(T744="Correct","Mastered",IF(OR(R744="Wrong",T744="Wrong"),"Keep reviewing",IF(AND(R744="",TODAY()&gt;=Q744),"Retry 1 DUE",IF(AND(R744="Correct",T744="",TODAY()&gt;=S744),"Retry 2 DUE",IF(R744="","Retry 1 scheduled","Retry 2 scheduled")))))))</f>
        <v/>
      </c>
    </row>
    <row r="745" customFormat="false" ht="15" hidden="false" customHeight="false" outlineLevel="0" collapsed="false">
      <c r="A745" s="27" t="str">
        <f aca="false">IF(COUNTA(B745:I745)=0,"",ROW()-4)</f>
        <v/>
      </c>
      <c r="B745" s="28"/>
      <c r="C745" s="29"/>
      <c r="D745" s="30"/>
      <c r="E745" s="29"/>
      <c r="F745" s="30"/>
      <c r="G745" s="31"/>
      <c r="H745" s="32"/>
      <c r="I745" s="32"/>
      <c r="J745" s="33" t="str">
        <f aca="false">IF(OR(H745="",I745=""),"",IF(UPPER(SUBSTITUTE(SUBSTITUTE(SUBSTITUTE(H745," ",""),",",""),";",""))=UPPER(SUBSTITUTE(SUBSTITUTE(SUBSTITUTE(I745," ",""),",",""),";","")),"Correct","Wrong"))</f>
        <v/>
      </c>
      <c r="K745" s="29"/>
      <c r="L745" s="29"/>
      <c r="M745" s="27" t="str">
        <f aca="false">IF(E745="","",IFERROR(INDEX(Lists!$B$5:$B$12,MATCH(E745,Lists!$A$5:$A$12,0)),""))</f>
        <v/>
      </c>
      <c r="N745" s="33" t="str">
        <f aca="false">IF(OR(L745="",M745=""),"",IF(L745&gt;M745,"Slow",IF(AND(J745="Wrong",L745&lt;0.5*M745),"Rushed?","OK")))</f>
        <v/>
      </c>
      <c r="O745" s="30"/>
      <c r="P745" s="30"/>
      <c r="Q745" s="34" t="str">
        <f aca="false">IF(OR(B745="",J745=""),"",IF(OR(J745="Wrong",K745="50-50",K745="Guess"),B745+Lists!$Y$5,""))</f>
        <v/>
      </c>
      <c r="R745" s="29"/>
      <c r="S745" s="34" t="str">
        <f aca="false">IF(Q745="","",B745+Lists!$Y$6)</f>
        <v/>
      </c>
      <c r="T745" s="29"/>
      <c r="U745" s="33" t="str">
        <f aca="true">IF(J745="","",IF(Q745="","—",IF(T745="Correct","Mastered",IF(OR(R745="Wrong",T745="Wrong"),"Keep reviewing",IF(AND(R745="",TODAY()&gt;=Q745),"Retry 1 DUE",IF(AND(R745="Correct",T745="",TODAY()&gt;=S745),"Retry 2 DUE",IF(R745="","Retry 1 scheduled","Retry 2 scheduled")))))))</f>
        <v/>
      </c>
    </row>
    <row r="746" customFormat="false" ht="15" hidden="false" customHeight="false" outlineLevel="0" collapsed="false">
      <c r="A746" s="27" t="str">
        <f aca="false">IF(COUNTA(B746:I746)=0,"",ROW()-4)</f>
        <v/>
      </c>
      <c r="B746" s="28"/>
      <c r="C746" s="29"/>
      <c r="D746" s="30"/>
      <c r="E746" s="29"/>
      <c r="F746" s="30"/>
      <c r="G746" s="31"/>
      <c r="H746" s="32"/>
      <c r="I746" s="32"/>
      <c r="J746" s="33" t="str">
        <f aca="false">IF(OR(H746="",I746=""),"",IF(UPPER(SUBSTITUTE(SUBSTITUTE(SUBSTITUTE(H746," ",""),",",""),";",""))=UPPER(SUBSTITUTE(SUBSTITUTE(SUBSTITUTE(I746," ",""),",",""),";","")),"Correct","Wrong"))</f>
        <v/>
      </c>
      <c r="K746" s="29"/>
      <c r="L746" s="29"/>
      <c r="M746" s="27" t="str">
        <f aca="false">IF(E746="","",IFERROR(INDEX(Lists!$B$5:$B$12,MATCH(E746,Lists!$A$5:$A$12,0)),""))</f>
        <v/>
      </c>
      <c r="N746" s="33" t="str">
        <f aca="false">IF(OR(L746="",M746=""),"",IF(L746&gt;M746,"Slow",IF(AND(J746="Wrong",L746&lt;0.5*M746),"Rushed?","OK")))</f>
        <v/>
      </c>
      <c r="O746" s="30"/>
      <c r="P746" s="30"/>
      <c r="Q746" s="34" t="str">
        <f aca="false">IF(OR(B746="",J746=""),"",IF(OR(J746="Wrong",K746="50-50",K746="Guess"),B746+Lists!$Y$5,""))</f>
        <v/>
      </c>
      <c r="R746" s="29"/>
      <c r="S746" s="34" t="str">
        <f aca="false">IF(Q746="","",B746+Lists!$Y$6)</f>
        <v/>
      </c>
      <c r="T746" s="29"/>
      <c r="U746" s="33" t="str">
        <f aca="true">IF(J746="","",IF(Q746="","—",IF(T746="Correct","Mastered",IF(OR(R746="Wrong",T746="Wrong"),"Keep reviewing",IF(AND(R746="",TODAY()&gt;=Q746),"Retry 1 DUE",IF(AND(R746="Correct",T746="",TODAY()&gt;=S746),"Retry 2 DUE",IF(R746="","Retry 1 scheduled","Retry 2 scheduled")))))))</f>
        <v/>
      </c>
    </row>
    <row r="747" customFormat="false" ht="15" hidden="false" customHeight="false" outlineLevel="0" collapsed="false">
      <c r="A747" s="27" t="str">
        <f aca="false">IF(COUNTA(B747:I747)=0,"",ROW()-4)</f>
        <v/>
      </c>
      <c r="B747" s="28"/>
      <c r="C747" s="29"/>
      <c r="D747" s="30"/>
      <c r="E747" s="29"/>
      <c r="F747" s="30"/>
      <c r="G747" s="31"/>
      <c r="H747" s="32"/>
      <c r="I747" s="32"/>
      <c r="J747" s="33" t="str">
        <f aca="false">IF(OR(H747="",I747=""),"",IF(UPPER(SUBSTITUTE(SUBSTITUTE(SUBSTITUTE(H747," ",""),",",""),";",""))=UPPER(SUBSTITUTE(SUBSTITUTE(SUBSTITUTE(I747," ",""),",",""),";","")),"Correct","Wrong"))</f>
        <v/>
      </c>
      <c r="K747" s="29"/>
      <c r="L747" s="29"/>
      <c r="M747" s="27" t="str">
        <f aca="false">IF(E747="","",IFERROR(INDEX(Lists!$B$5:$B$12,MATCH(E747,Lists!$A$5:$A$12,0)),""))</f>
        <v/>
      </c>
      <c r="N747" s="33" t="str">
        <f aca="false">IF(OR(L747="",M747=""),"",IF(L747&gt;M747,"Slow",IF(AND(J747="Wrong",L747&lt;0.5*M747),"Rushed?","OK")))</f>
        <v/>
      </c>
      <c r="O747" s="30"/>
      <c r="P747" s="30"/>
      <c r="Q747" s="34" t="str">
        <f aca="false">IF(OR(B747="",J747=""),"",IF(OR(J747="Wrong",K747="50-50",K747="Guess"),B747+Lists!$Y$5,""))</f>
        <v/>
      </c>
      <c r="R747" s="29"/>
      <c r="S747" s="34" t="str">
        <f aca="false">IF(Q747="","",B747+Lists!$Y$6)</f>
        <v/>
      </c>
      <c r="T747" s="29"/>
      <c r="U747" s="33" t="str">
        <f aca="true">IF(J747="","",IF(Q747="","—",IF(T747="Correct","Mastered",IF(OR(R747="Wrong",T747="Wrong"),"Keep reviewing",IF(AND(R747="",TODAY()&gt;=Q747),"Retry 1 DUE",IF(AND(R747="Correct",T747="",TODAY()&gt;=S747),"Retry 2 DUE",IF(R747="","Retry 1 scheduled","Retry 2 scheduled")))))))</f>
        <v/>
      </c>
    </row>
    <row r="748" customFormat="false" ht="15" hidden="false" customHeight="false" outlineLevel="0" collapsed="false">
      <c r="A748" s="27" t="str">
        <f aca="false">IF(COUNTA(B748:I748)=0,"",ROW()-4)</f>
        <v/>
      </c>
      <c r="B748" s="28"/>
      <c r="C748" s="29"/>
      <c r="D748" s="30"/>
      <c r="E748" s="29"/>
      <c r="F748" s="30"/>
      <c r="G748" s="31"/>
      <c r="H748" s="32"/>
      <c r="I748" s="32"/>
      <c r="J748" s="33" t="str">
        <f aca="false">IF(OR(H748="",I748=""),"",IF(UPPER(SUBSTITUTE(SUBSTITUTE(SUBSTITUTE(H748," ",""),",",""),";",""))=UPPER(SUBSTITUTE(SUBSTITUTE(SUBSTITUTE(I748," ",""),",",""),";","")),"Correct","Wrong"))</f>
        <v/>
      </c>
      <c r="K748" s="29"/>
      <c r="L748" s="29"/>
      <c r="M748" s="27" t="str">
        <f aca="false">IF(E748="","",IFERROR(INDEX(Lists!$B$5:$B$12,MATCH(E748,Lists!$A$5:$A$12,0)),""))</f>
        <v/>
      </c>
      <c r="N748" s="33" t="str">
        <f aca="false">IF(OR(L748="",M748=""),"",IF(L748&gt;M748,"Slow",IF(AND(J748="Wrong",L748&lt;0.5*M748),"Rushed?","OK")))</f>
        <v/>
      </c>
      <c r="O748" s="30"/>
      <c r="P748" s="30"/>
      <c r="Q748" s="34" t="str">
        <f aca="false">IF(OR(B748="",J748=""),"",IF(OR(J748="Wrong",K748="50-50",K748="Guess"),B748+Lists!$Y$5,""))</f>
        <v/>
      </c>
      <c r="R748" s="29"/>
      <c r="S748" s="34" t="str">
        <f aca="false">IF(Q748="","",B748+Lists!$Y$6)</f>
        <v/>
      </c>
      <c r="T748" s="29"/>
      <c r="U748" s="33" t="str">
        <f aca="true">IF(J748="","",IF(Q748="","—",IF(T748="Correct","Mastered",IF(OR(R748="Wrong",T748="Wrong"),"Keep reviewing",IF(AND(R748="",TODAY()&gt;=Q748),"Retry 1 DUE",IF(AND(R748="Correct",T748="",TODAY()&gt;=S748),"Retry 2 DUE",IF(R748="","Retry 1 scheduled","Retry 2 scheduled")))))))</f>
        <v/>
      </c>
    </row>
    <row r="749" customFormat="false" ht="15" hidden="false" customHeight="false" outlineLevel="0" collapsed="false">
      <c r="A749" s="27" t="str">
        <f aca="false">IF(COUNTA(B749:I749)=0,"",ROW()-4)</f>
        <v/>
      </c>
      <c r="B749" s="28"/>
      <c r="C749" s="29"/>
      <c r="D749" s="30"/>
      <c r="E749" s="29"/>
      <c r="F749" s="30"/>
      <c r="G749" s="31"/>
      <c r="H749" s="32"/>
      <c r="I749" s="32"/>
      <c r="J749" s="33" t="str">
        <f aca="false">IF(OR(H749="",I749=""),"",IF(UPPER(SUBSTITUTE(SUBSTITUTE(SUBSTITUTE(H749," ",""),",",""),";",""))=UPPER(SUBSTITUTE(SUBSTITUTE(SUBSTITUTE(I749," ",""),",",""),";","")),"Correct","Wrong"))</f>
        <v/>
      </c>
      <c r="K749" s="29"/>
      <c r="L749" s="29"/>
      <c r="M749" s="27" t="str">
        <f aca="false">IF(E749="","",IFERROR(INDEX(Lists!$B$5:$B$12,MATCH(E749,Lists!$A$5:$A$12,0)),""))</f>
        <v/>
      </c>
      <c r="N749" s="33" t="str">
        <f aca="false">IF(OR(L749="",M749=""),"",IF(L749&gt;M749,"Slow",IF(AND(J749="Wrong",L749&lt;0.5*M749),"Rushed?","OK")))</f>
        <v/>
      </c>
      <c r="O749" s="30"/>
      <c r="P749" s="30"/>
      <c r="Q749" s="34" t="str">
        <f aca="false">IF(OR(B749="",J749=""),"",IF(OR(J749="Wrong",K749="50-50",K749="Guess"),B749+Lists!$Y$5,""))</f>
        <v/>
      </c>
      <c r="R749" s="29"/>
      <c r="S749" s="34" t="str">
        <f aca="false">IF(Q749="","",B749+Lists!$Y$6)</f>
        <v/>
      </c>
      <c r="T749" s="29"/>
      <c r="U749" s="33" t="str">
        <f aca="true">IF(J749="","",IF(Q749="","—",IF(T749="Correct","Mastered",IF(OR(R749="Wrong",T749="Wrong"),"Keep reviewing",IF(AND(R749="",TODAY()&gt;=Q749),"Retry 1 DUE",IF(AND(R749="Correct",T749="",TODAY()&gt;=S749),"Retry 2 DUE",IF(R749="","Retry 1 scheduled","Retry 2 scheduled")))))))</f>
        <v/>
      </c>
    </row>
    <row r="750" customFormat="false" ht="15" hidden="false" customHeight="false" outlineLevel="0" collapsed="false">
      <c r="A750" s="27" t="str">
        <f aca="false">IF(COUNTA(B750:I750)=0,"",ROW()-4)</f>
        <v/>
      </c>
      <c r="B750" s="28"/>
      <c r="C750" s="29"/>
      <c r="D750" s="30"/>
      <c r="E750" s="29"/>
      <c r="F750" s="30"/>
      <c r="G750" s="31"/>
      <c r="H750" s="32"/>
      <c r="I750" s="32"/>
      <c r="J750" s="33" t="str">
        <f aca="false">IF(OR(H750="",I750=""),"",IF(UPPER(SUBSTITUTE(SUBSTITUTE(SUBSTITUTE(H750," ",""),",",""),";",""))=UPPER(SUBSTITUTE(SUBSTITUTE(SUBSTITUTE(I750," ",""),",",""),";","")),"Correct","Wrong"))</f>
        <v/>
      </c>
      <c r="K750" s="29"/>
      <c r="L750" s="29"/>
      <c r="M750" s="27" t="str">
        <f aca="false">IF(E750="","",IFERROR(INDEX(Lists!$B$5:$B$12,MATCH(E750,Lists!$A$5:$A$12,0)),""))</f>
        <v/>
      </c>
      <c r="N750" s="33" t="str">
        <f aca="false">IF(OR(L750="",M750=""),"",IF(L750&gt;M750,"Slow",IF(AND(J750="Wrong",L750&lt;0.5*M750),"Rushed?","OK")))</f>
        <v/>
      </c>
      <c r="O750" s="30"/>
      <c r="P750" s="30"/>
      <c r="Q750" s="34" t="str">
        <f aca="false">IF(OR(B750="",J750=""),"",IF(OR(J750="Wrong",K750="50-50",K750="Guess"),B750+Lists!$Y$5,""))</f>
        <v/>
      </c>
      <c r="R750" s="29"/>
      <c r="S750" s="34" t="str">
        <f aca="false">IF(Q750="","",B750+Lists!$Y$6)</f>
        <v/>
      </c>
      <c r="T750" s="29"/>
      <c r="U750" s="33" t="str">
        <f aca="true">IF(J750="","",IF(Q750="","—",IF(T750="Correct","Mastered",IF(OR(R750="Wrong",T750="Wrong"),"Keep reviewing",IF(AND(R750="",TODAY()&gt;=Q750),"Retry 1 DUE",IF(AND(R750="Correct",T750="",TODAY()&gt;=S750),"Retry 2 DUE",IF(R750="","Retry 1 scheduled","Retry 2 scheduled")))))))</f>
        <v/>
      </c>
    </row>
    <row r="751" customFormat="false" ht="15" hidden="false" customHeight="false" outlineLevel="0" collapsed="false">
      <c r="A751" s="27" t="str">
        <f aca="false">IF(COUNTA(B751:I751)=0,"",ROW()-4)</f>
        <v/>
      </c>
      <c r="B751" s="28"/>
      <c r="C751" s="29"/>
      <c r="D751" s="30"/>
      <c r="E751" s="29"/>
      <c r="F751" s="30"/>
      <c r="G751" s="31"/>
      <c r="H751" s="32"/>
      <c r="I751" s="32"/>
      <c r="J751" s="33" t="str">
        <f aca="false">IF(OR(H751="",I751=""),"",IF(UPPER(SUBSTITUTE(SUBSTITUTE(SUBSTITUTE(H751," ",""),",",""),";",""))=UPPER(SUBSTITUTE(SUBSTITUTE(SUBSTITUTE(I751," ",""),",",""),";","")),"Correct","Wrong"))</f>
        <v/>
      </c>
      <c r="K751" s="29"/>
      <c r="L751" s="29"/>
      <c r="M751" s="27" t="str">
        <f aca="false">IF(E751="","",IFERROR(INDEX(Lists!$B$5:$B$12,MATCH(E751,Lists!$A$5:$A$12,0)),""))</f>
        <v/>
      </c>
      <c r="N751" s="33" t="str">
        <f aca="false">IF(OR(L751="",M751=""),"",IF(L751&gt;M751,"Slow",IF(AND(J751="Wrong",L751&lt;0.5*M751),"Rushed?","OK")))</f>
        <v/>
      </c>
      <c r="O751" s="30"/>
      <c r="P751" s="30"/>
      <c r="Q751" s="34" t="str">
        <f aca="false">IF(OR(B751="",J751=""),"",IF(OR(J751="Wrong",K751="50-50",K751="Guess"),B751+Lists!$Y$5,""))</f>
        <v/>
      </c>
      <c r="R751" s="29"/>
      <c r="S751" s="34" t="str">
        <f aca="false">IF(Q751="","",B751+Lists!$Y$6)</f>
        <v/>
      </c>
      <c r="T751" s="29"/>
      <c r="U751" s="33" t="str">
        <f aca="true">IF(J751="","",IF(Q751="","—",IF(T751="Correct","Mastered",IF(OR(R751="Wrong",T751="Wrong"),"Keep reviewing",IF(AND(R751="",TODAY()&gt;=Q751),"Retry 1 DUE",IF(AND(R751="Correct",T751="",TODAY()&gt;=S751),"Retry 2 DUE",IF(R751="","Retry 1 scheduled","Retry 2 scheduled")))))))</f>
        <v/>
      </c>
    </row>
    <row r="752" customFormat="false" ht="15" hidden="false" customHeight="false" outlineLevel="0" collapsed="false">
      <c r="A752" s="27" t="str">
        <f aca="false">IF(COUNTA(B752:I752)=0,"",ROW()-4)</f>
        <v/>
      </c>
      <c r="B752" s="28"/>
      <c r="C752" s="29"/>
      <c r="D752" s="30"/>
      <c r="E752" s="29"/>
      <c r="F752" s="30"/>
      <c r="G752" s="31"/>
      <c r="H752" s="32"/>
      <c r="I752" s="32"/>
      <c r="J752" s="33" t="str">
        <f aca="false">IF(OR(H752="",I752=""),"",IF(UPPER(SUBSTITUTE(SUBSTITUTE(SUBSTITUTE(H752," ",""),",",""),";",""))=UPPER(SUBSTITUTE(SUBSTITUTE(SUBSTITUTE(I752," ",""),",",""),";","")),"Correct","Wrong"))</f>
        <v/>
      </c>
      <c r="K752" s="29"/>
      <c r="L752" s="29"/>
      <c r="M752" s="27" t="str">
        <f aca="false">IF(E752="","",IFERROR(INDEX(Lists!$B$5:$B$12,MATCH(E752,Lists!$A$5:$A$12,0)),""))</f>
        <v/>
      </c>
      <c r="N752" s="33" t="str">
        <f aca="false">IF(OR(L752="",M752=""),"",IF(L752&gt;M752,"Slow",IF(AND(J752="Wrong",L752&lt;0.5*M752),"Rushed?","OK")))</f>
        <v/>
      </c>
      <c r="O752" s="30"/>
      <c r="P752" s="30"/>
      <c r="Q752" s="34" t="str">
        <f aca="false">IF(OR(B752="",J752=""),"",IF(OR(J752="Wrong",K752="50-50",K752="Guess"),B752+Lists!$Y$5,""))</f>
        <v/>
      </c>
      <c r="R752" s="29"/>
      <c r="S752" s="34" t="str">
        <f aca="false">IF(Q752="","",B752+Lists!$Y$6)</f>
        <v/>
      </c>
      <c r="T752" s="29"/>
      <c r="U752" s="33" t="str">
        <f aca="true">IF(J752="","",IF(Q752="","—",IF(T752="Correct","Mastered",IF(OR(R752="Wrong",T752="Wrong"),"Keep reviewing",IF(AND(R752="",TODAY()&gt;=Q752),"Retry 1 DUE",IF(AND(R752="Correct",T752="",TODAY()&gt;=S752),"Retry 2 DUE",IF(R752="","Retry 1 scheduled","Retry 2 scheduled")))))))</f>
        <v/>
      </c>
    </row>
    <row r="753" customFormat="false" ht="15" hidden="false" customHeight="false" outlineLevel="0" collapsed="false">
      <c r="A753" s="27" t="str">
        <f aca="false">IF(COUNTA(B753:I753)=0,"",ROW()-4)</f>
        <v/>
      </c>
      <c r="B753" s="28"/>
      <c r="C753" s="29"/>
      <c r="D753" s="30"/>
      <c r="E753" s="29"/>
      <c r="F753" s="30"/>
      <c r="G753" s="31"/>
      <c r="H753" s="32"/>
      <c r="I753" s="32"/>
      <c r="J753" s="33" t="str">
        <f aca="false">IF(OR(H753="",I753=""),"",IF(UPPER(SUBSTITUTE(SUBSTITUTE(SUBSTITUTE(H753," ",""),",",""),";",""))=UPPER(SUBSTITUTE(SUBSTITUTE(SUBSTITUTE(I753," ",""),",",""),";","")),"Correct","Wrong"))</f>
        <v/>
      </c>
      <c r="K753" s="29"/>
      <c r="L753" s="29"/>
      <c r="M753" s="27" t="str">
        <f aca="false">IF(E753="","",IFERROR(INDEX(Lists!$B$5:$B$12,MATCH(E753,Lists!$A$5:$A$12,0)),""))</f>
        <v/>
      </c>
      <c r="N753" s="33" t="str">
        <f aca="false">IF(OR(L753="",M753=""),"",IF(L753&gt;M753,"Slow",IF(AND(J753="Wrong",L753&lt;0.5*M753),"Rushed?","OK")))</f>
        <v/>
      </c>
      <c r="O753" s="30"/>
      <c r="P753" s="30"/>
      <c r="Q753" s="34" t="str">
        <f aca="false">IF(OR(B753="",J753=""),"",IF(OR(J753="Wrong",K753="50-50",K753="Guess"),B753+Lists!$Y$5,""))</f>
        <v/>
      </c>
      <c r="R753" s="29"/>
      <c r="S753" s="34" t="str">
        <f aca="false">IF(Q753="","",B753+Lists!$Y$6)</f>
        <v/>
      </c>
      <c r="T753" s="29"/>
      <c r="U753" s="33" t="str">
        <f aca="true">IF(J753="","",IF(Q753="","—",IF(T753="Correct","Mastered",IF(OR(R753="Wrong",T753="Wrong"),"Keep reviewing",IF(AND(R753="",TODAY()&gt;=Q753),"Retry 1 DUE",IF(AND(R753="Correct",T753="",TODAY()&gt;=S753),"Retry 2 DUE",IF(R753="","Retry 1 scheduled","Retry 2 scheduled")))))))</f>
        <v/>
      </c>
    </row>
    <row r="754" customFormat="false" ht="15" hidden="false" customHeight="false" outlineLevel="0" collapsed="false">
      <c r="A754" s="27" t="str">
        <f aca="false">IF(COUNTA(B754:I754)=0,"",ROW()-4)</f>
        <v/>
      </c>
      <c r="B754" s="28"/>
      <c r="C754" s="29"/>
      <c r="D754" s="30"/>
      <c r="E754" s="29"/>
      <c r="F754" s="30"/>
      <c r="G754" s="31"/>
      <c r="H754" s="32"/>
      <c r="I754" s="32"/>
      <c r="J754" s="33" t="str">
        <f aca="false">IF(OR(H754="",I754=""),"",IF(UPPER(SUBSTITUTE(SUBSTITUTE(SUBSTITUTE(H754," ",""),",",""),";",""))=UPPER(SUBSTITUTE(SUBSTITUTE(SUBSTITUTE(I754," ",""),",",""),";","")),"Correct","Wrong"))</f>
        <v/>
      </c>
      <c r="K754" s="29"/>
      <c r="L754" s="29"/>
      <c r="M754" s="27" t="str">
        <f aca="false">IF(E754="","",IFERROR(INDEX(Lists!$B$5:$B$12,MATCH(E754,Lists!$A$5:$A$12,0)),""))</f>
        <v/>
      </c>
      <c r="N754" s="33" t="str">
        <f aca="false">IF(OR(L754="",M754=""),"",IF(L754&gt;M754,"Slow",IF(AND(J754="Wrong",L754&lt;0.5*M754),"Rushed?","OK")))</f>
        <v/>
      </c>
      <c r="O754" s="30"/>
      <c r="P754" s="30"/>
      <c r="Q754" s="34" t="str">
        <f aca="false">IF(OR(B754="",J754=""),"",IF(OR(J754="Wrong",K754="50-50",K754="Guess"),B754+Lists!$Y$5,""))</f>
        <v/>
      </c>
      <c r="R754" s="29"/>
      <c r="S754" s="34" t="str">
        <f aca="false">IF(Q754="","",B754+Lists!$Y$6)</f>
        <v/>
      </c>
      <c r="T754" s="29"/>
      <c r="U754" s="33" t="str">
        <f aca="true">IF(J754="","",IF(Q754="","—",IF(T754="Correct","Mastered",IF(OR(R754="Wrong",T754="Wrong"),"Keep reviewing",IF(AND(R754="",TODAY()&gt;=Q754),"Retry 1 DUE",IF(AND(R754="Correct",T754="",TODAY()&gt;=S754),"Retry 2 DUE",IF(R754="","Retry 1 scheduled","Retry 2 scheduled")))))))</f>
        <v/>
      </c>
    </row>
    <row r="755" customFormat="false" ht="15" hidden="false" customHeight="false" outlineLevel="0" collapsed="false">
      <c r="A755" s="27" t="str">
        <f aca="false">IF(COUNTA(B755:I755)=0,"",ROW()-4)</f>
        <v/>
      </c>
      <c r="B755" s="28"/>
      <c r="C755" s="29"/>
      <c r="D755" s="30"/>
      <c r="E755" s="29"/>
      <c r="F755" s="30"/>
      <c r="G755" s="31"/>
      <c r="H755" s="32"/>
      <c r="I755" s="32"/>
      <c r="J755" s="33" t="str">
        <f aca="false">IF(OR(H755="",I755=""),"",IF(UPPER(SUBSTITUTE(SUBSTITUTE(SUBSTITUTE(H755," ",""),",",""),";",""))=UPPER(SUBSTITUTE(SUBSTITUTE(SUBSTITUTE(I755," ",""),",",""),";","")),"Correct","Wrong"))</f>
        <v/>
      </c>
      <c r="K755" s="29"/>
      <c r="L755" s="29"/>
      <c r="M755" s="27" t="str">
        <f aca="false">IF(E755="","",IFERROR(INDEX(Lists!$B$5:$B$12,MATCH(E755,Lists!$A$5:$A$12,0)),""))</f>
        <v/>
      </c>
      <c r="N755" s="33" t="str">
        <f aca="false">IF(OR(L755="",M755=""),"",IF(L755&gt;M755,"Slow",IF(AND(J755="Wrong",L755&lt;0.5*M755),"Rushed?","OK")))</f>
        <v/>
      </c>
      <c r="O755" s="30"/>
      <c r="P755" s="30"/>
      <c r="Q755" s="34" t="str">
        <f aca="false">IF(OR(B755="",J755=""),"",IF(OR(J755="Wrong",K755="50-50",K755="Guess"),B755+Lists!$Y$5,""))</f>
        <v/>
      </c>
      <c r="R755" s="29"/>
      <c r="S755" s="34" t="str">
        <f aca="false">IF(Q755="","",B755+Lists!$Y$6)</f>
        <v/>
      </c>
      <c r="T755" s="29"/>
      <c r="U755" s="33" t="str">
        <f aca="true">IF(J755="","",IF(Q755="","—",IF(T755="Correct","Mastered",IF(OR(R755="Wrong",T755="Wrong"),"Keep reviewing",IF(AND(R755="",TODAY()&gt;=Q755),"Retry 1 DUE",IF(AND(R755="Correct",T755="",TODAY()&gt;=S755),"Retry 2 DUE",IF(R755="","Retry 1 scheduled","Retry 2 scheduled")))))))</f>
        <v/>
      </c>
    </row>
    <row r="756" customFormat="false" ht="15" hidden="false" customHeight="false" outlineLevel="0" collapsed="false">
      <c r="A756" s="27" t="str">
        <f aca="false">IF(COUNTA(B756:I756)=0,"",ROW()-4)</f>
        <v/>
      </c>
      <c r="B756" s="28"/>
      <c r="C756" s="29"/>
      <c r="D756" s="30"/>
      <c r="E756" s="29"/>
      <c r="F756" s="30"/>
      <c r="G756" s="31"/>
      <c r="H756" s="32"/>
      <c r="I756" s="32"/>
      <c r="J756" s="33" t="str">
        <f aca="false">IF(OR(H756="",I756=""),"",IF(UPPER(SUBSTITUTE(SUBSTITUTE(SUBSTITUTE(H756," ",""),",",""),";",""))=UPPER(SUBSTITUTE(SUBSTITUTE(SUBSTITUTE(I756," ",""),",",""),";","")),"Correct","Wrong"))</f>
        <v/>
      </c>
      <c r="K756" s="29"/>
      <c r="L756" s="29"/>
      <c r="M756" s="27" t="str">
        <f aca="false">IF(E756="","",IFERROR(INDEX(Lists!$B$5:$B$12,MATCH(E756,Lists!$A$5:$A$12,0)),""))</f>
        <v/>
      </c>
      <c r="N756" s="33" t="str">
        <f aca="false">IF(OR(L756="",M756=""),"",IF(L756&gt;M756,"Slow",IF(AND(J756="Wrong",L756&lt;0.5*M756),"Rushed?","OK")))</f>
        <v/>
      </c>
      <c r="O756" s="30"/>
      <c r="P756" s="30"/>
      <c r="Q756" s="34" t="str">
        <f aca="false">IF(OR(B756="",J756=""),"",IF(OR(J756="Wrong",K756="50-50",K756="Guess"),B756+Lists!$Y$5,""))</f>
        <v/>
      </c>
      <c r="R756" s="29"/>
      <c r="S756" s="34" t="str">
        <f aca="false">IF(Q756="","",B756+Lists!$Y$6)</f>
        <v/>
      </c>
      <c r="T756" s="29"/>
      <c r="U756" s="33" t="str">
        <f aca="true">IF(J756="","",IF(Q756="","—",IF(T756="Correct","Mastered",IF(OR(R756="Wrong",T756="Wrong"),"Keep reviewing",IF(AND(R756="",TODAY()&gt;=Q756),"Retry 1 DUE",IF(AND(R756="Correct",T756="",TODAY()&gt;=S756),"Retry 2 DUE",IF(R756="","Retry 1 scheduled","Retry 2 scheduled")))))))</f>
        <v/>
      </c>
    </row>
    <row r="757" customFormat="false" ht="15" hidden="false" customHeight="false" outlineLevel="0" collapsed="false">
      <c r="A757" s="27" t="str">
        <f aca="false">IF(COUNTA(B757:I757)=0,"",ROW()-4)</f>
        <v/>
      </c>
      <c r="B757" s="28"/>
      <c r="C757" s="29"/>
      <c r="D757" s="30"/>
      <c r="E757" s="29"/>
      <c r="F757" s="30"/>
      <c r="G757" s="31"/>
      <c r="H757" s="32"/>
      <c r="I757" s="32"/>
      <c r="J757" s="33" t="str">
        <f aca="false">IF(OR(H757="",I757=""),"",IF(UPPER(SUBSTITUTE(SUBSTITUTE(SUBSTITUTE(H757," ",""),",",""),";",""))=UPPER(SUBSTITUTE(SUBSTITUTE(SUBSTITUTE(I757," ",""),",",""),";","")),"Correct","Wrong"))</f>
        <v/>
      </c>
      <c r="K757" s="29"/>
      <c r="L757" s="29"/>
      <c r="M757" s="27" t="str">
        <f aca="false">IF(E757="","",IFERROR(INDEX(Lists!$B$5:$B$12,MATCH(E757,Lists!$A$5:$A$12,0)),""))</f>
        <v/>
      </c>
      <c r="N757" s="33" t="str">
        <f aca="false">IF(OR(L757="",M757=""),"",IF(L757&gt;M757,"Slow",IF(AND(J757="Wrong",L757&lt;0.5*M757),"Rushed?","OK")))</f>
        <v/>
      </c>
      <c r="O757" s="30"/>
      <c r="P757" s="30"/>
      <c r="Q757" s="34" t="str">
        <f aca="false">IF(OR(B757="",J757=""),"",IF(OR(J757="Wrong",K757="50-50",K757="Guess"),B757+Lists!$Y$5,""))</f>
        <v/>
      </c>
      <c r="R757" s="29"/>
      <c r="S757" s="34" t="str">
        <f aca="false">IF(Q757="","",B757+Lists!$Y$6)</f>
        <v/>
      </c>
      <c r="T757" s="29"/>
      <c r="U757" s="33" t="str">
        <f aca="true">IF(J757="","",IF(Q757="","—",IF(T757="Correct","Mastered",IF(OR(R757="Wrong",T757="Wrong"),"Keep reviewing",IF(AND(R757="",TODAY()&gt;=Q757),"Retry 1 DUE",IF(AND(R757="Correct",T757="",TODAY()&gt;=S757),"Retry 2 DUE",IF(R757="","Retry 1 scheduled","Retry 2 scheduled")))))))</f>
        <v/>
      </c>
    </row>
    <row r="758" customFormat="false" ht="15" hidden="false" customHeight="false" outlineLevel="0" collapsed="false">
      <c r="A758" s="27" t="str">
        <f aca="false">IF(COUNTA(B758:I758)=0,"",ROW()-4)</f>
        <v/>
      </c>
      <c r="B758" s="28"/>
      <c r="C758" s="29"/>
      <c r="D758" s="30"/>
      <c r="E758" s="29"/>
      <c r="F758" s="30"/>
      <c r="G758" s="31"/>
      <c r="H758" s="32"/>
      <c r="I758" s="32"/>
      <c r="J758" s="33" t="str">
        <f aca="false">IF(OR(H758="",I758=""),"",IF(UPPER(SUBSTITUTE(SUBSTITUTE(SUBSTITUTE(H758," ",""),",",""),";",""))=UPPER(SUBSTITUTE(SUBSTITUTE(SUBSTITUTE(I758," ",""),",",""),";","")),"Correct","Wrong"))</f>
        <v/>
      </c>
      <c r="K758" s="29"/>
      <c r="L758" s="29"/>
      <c r="M758" s="27" t="str">
        <f aca="false">IF(E758="","",IFERROR(INDEX(Lists!$B$5:$B$12,MATCH(E758,Lists!$A$5:$A$12,0)),""))</f>
        <v/>
      </c>
      <c r="N758" s="33" t="str">
        <f aca="false">IF(OR(L758="",M758=""),"",IF(L758&gt;M758,"Slow",IF(AND(J758="Wrong",L758&lt;0.5*M758),"Rushed?","OK")))</f>
        <v/>
      </c>
      <c r="O758" s="30"/>
      <c r="P758" s="30"/>
      <c r="Q758" s="34" t="str">
        <f aca="false">IF(OR(B758="",J758=""),"",IF(OR(J758="Wrong",K758="50-50",K758="Guess"),B758+Lists!$Y$5,""))</f>
        <v/>
      </c>
      <c r="R758" s="29"/>
      <c r="S758" s="34" t="str">
        <f aca="false">IF(Q758="","",B758+Lists!$Y$6)</f>
        <v/>
      </c>
      <c r="T758" s="29"/>
      <c r="U758" s="33" t="str">
        <f aca="true">IF(J758="","",IF(Q758="","—",IF(T758="Correct","Mastered",IF(OR(R758="Wrong",T758="Wrong"),"Keep reviewing",IF(AND(R758="",TODAY()&gt;=Q758),"Retry 1 DUE",IF(AND(R758="Correct",T758="",TODAY()&gt;=S758),"Retry 2 DUE",IF(R758="","Retry 1 scheduled","Retry 2 scheduled")))))))</f>
        <v/>
      </c>
    </row>
    <row r="759" customFormat="false" ht="15" hidden="false" customHeight="false" outlineLevel="0" collapsed="false">
      <c r="A759" s="27" t="str">
        <f aca="false">IF(COUNTA(B759:I759)=0,"",ROW()-4)</f>
        <v/>
      </c>
      <c r="B759" s="28"/>
      <c r="C759" s="29"/>
      <c r="D759" s="30"/>
      <c r="E759" s="29"/>
      <c r="F759" s="30"/>
      <c r="G759" s="31"/>
      <c r="H759" s="32"/>
      <c r="I759" s="32"/>
      <c r="J759" s="33" t="str">
        <f aca="false">IF(OR(H759="",I759=""),"",IF(UPPER(SUBSTITUTE(SUBSTITUTE(SUBSTITUTE(H759," ",""),",",""),";",""))=UPPER(SUBSTITUTE(SUBSTITUTE(SUBSTITUTE(I759," ",""),",",""),";","")),"Correct","Wrong"))</f>
        <v/>
      </c>
      <c r="K759" s="29"/>
      <c r="L759" s="29"/>
      <c r="M759" s="27" t="str">
        <f aca="false">IF(E759="","",IFERROR(INDEX(Lists!$B$5:$B$12,MATCH(E759,Lists!$A$5:$A$12,0)),""))</f>
        <v/>
      </c>
      <c r="N759" s="33" t="str">
        <f aca="false">IF(OR(L759="",M759=""),"",IF(L759&gt;M759,"Slow",IF(AND(J759="Wrong",L759&lt;0.5*M759),"Rushed?","OK")))</f>
        <v/>
      </c>
      <c r="O759" s="30"/>
      <c r="P759" s="30"/>
      <c r="Q759" s="34" t="str">
        <f aca="false">IF(OR(B759="",J759=""),"",IF(OR(J759="Wrong",K759="50-50",K759="Guess"),B759+Lists!$Y$5,""))</f>
        <v/>
      </c>
      <c r="R759" s="29"/>
      <c r="S759" s="34" t="str">
        <f aca="false">IF(Q759="","",B759+Lists!$Y$6)</f>
        <v/>
      </c>
      <c r="T759" s="29"/>
      <c r="U759" s="33" t="str">
        <f aca="true">IF(J759="","",IF(Q759="","—",IF(T759="Correct","Mastered",IF(OR(R759="Wrong",T759="Wrong"),"Keep reviewing",IF(AND(R759="",TODAY()&gt;=Q759),"Retry 1 DUE",IF(AND(R759="Correct",T759="",TODAY()&gt;=S759),"Retry 2 DUE",IF(R759="","Retry 1 scheduled","Retry 2 scheduled")))))))</f>
        <v/>
      </c>
    </row>
    <row r="760" customFormat="false" ht="15" hidden="false" customHeight="false" outlineLevel="0" collapsed="false">
      <c r="A760" s="27" t="str">
        <f aca="false">IF(COUNTA(B760:I760)=0,"",ROW()-4)</f>
        <v/>
      </c>
      <c r="B760" s="28"/>
      <c r="C760" s="29"/>
      <c r="D760" s="30"/>
      <c r="E760" s="29"/>
      <c r="F760" s="30"/>
      <c r="G760" s="31"/>
      <c r="H760" s="32"/>
      <c r="I760" s="32"/>
      <c r="J760" s="33" t="str">
        <f aca="false">IF(OR(H760="",I760=""),"",IF(UPPER(SUBSTITUTE(SUBSTITUTE(SUBSTITUTE(H760," ",""),",",""),";",""))=UPPER(SUBSTITUTE(SUBSTITUTE(SUBSTITUTE(I760," ",""),",",""),";","")),"Correct","Wrong"))</f>
        <v/>
      </c>
      <c r="K760" s="29"/>
      <c r="L760" s="29"/>
      <c r="M760" s="27" t="str">
        <f aca="false">IF(E760="","",IFERROR(INDEX(Lists!$B$5:$B$12,MATCH(E760,Lists!$A$5:$A$12,0)),""))</f>
        <v/>
      </c>
      <c r="N760" s="33" t="str">
        <f aca="false">IF(OR(L760="",M760=""),"",IF(L760&gt;M760,"Slow",IF(AND(J760="Wrong",L760&lt;0.5*M760),"Rushed?","OK")))</f>
        <v/>
      </c>
      <c r="O760" s="30"/>
      <c r="P760" s="30"/>
      <c r="Q760" s="34" t="str">
        <f aca="false">IF(OR(B760="",J760=""),"",IF(OR(J760="Wrong",K760="50-50",K760="Guess"),B760+Lists!$Y$5,""))</f>
        <v/>
      </c>
      <c r="R760" s="29"/>
      <c r="S760" s="34" t="str">
        <f aca="false">IF(Q760="","",B760+Lists!$Y$6)</f>
        <v/>
      </c>
      <c r="T760" s="29"/>
      <c r="U760" s="33" t="str">
        <f aca="true">IF(J760="","",IF(Q760="","—",IF(T760="Correct","Mastered",IF(OR(R760="Wrong",T760="Wrong"),"Keep reviewing",IF(AND(R760="",TODAY()&gt;=Q760),"Retry 1 DUE",IF(AND(R760="Correct",T760="",TODAY()&gt;=S760),"Retry 2 DUE",IF(R760="","Retry 1 scheduled","Retry 2 scheduled")))))))</f>
        <v/>
      </c>
    </row>
    <row r="761" customFormat="false" ht="15" hidden="false" customHeight="false" outlineLevel="0" collapsed="false">
      <c r="A761" s="27" t="str">
        <f aca="false">IF(COUNTA(B761:I761)=0,"",ROW()-4)</f>
        <v/>
      </c>
      <c r="B761" s="28"/>
      <c r="C761" s="29"/>
      <c r="D761" s="30"/>
      <c r="E761" s="29"/>
      <c r="F761" s="30"/>
      <c r="G761" s="31"/>
      <c r="H761" s="32"/>
      <c r="I761" s="32"/>
      <c r="J761" s="33" t="str">
        <f aca="false">IF(OR(H761="",I761=""),"",IF(UPPER(SUBSTITUTE(SUBSTITUTE(SUBSTITUTE(H761," ",""),",",""),";",""))=UPPER(SUBSTITUTE(SUBSTITUTE(SUBSTITUTE(I761," ",""),",",""),";","")),"Correct","Wrong"))</f>
        <v/>
      </c>
      <c r="K761" s="29"/>
      <c r="L761" s="29"/>
      <c r="M761" s="27" t="str">
        <f aca="false">IF(E761="","",IFERROR(INDEX(Lists!$B$5:$B$12,MATCH(E761,Lists!$A$5:$A$12,0)),""))</f>
        <v/>
      </c>
      <c r="N761" s="33" t="str">
        <f aca="false">IF(OR(L761="",M761=""),"",IF(L761&gt;M761,"Slow",IF(AND(J761="Wrong",L761&lt;0.5*M761),"Rushed?","OK")))</f>
        <v/>
      </c>
      <c r="O761" s="30"/>
      <c r="P761" s="30"/>
      <c r="Q761" s="34" t="str">
        <f aca="false">IF(OR(B761="",J761=""),"",IF(OR(J761="Wrong",K761="50-50",K761="Guess"),B761+Lists!$Y$5,""))</f>
        <v/>
      </c>
      <c r="R761" s="29"/>
      <c r="S761" s="34" t="str">
        <f aca="false">IF(Q761="","",B761+Lists!$Y$6)</f>
        <v/>
      </c>
      <c r="T761" s="29"/>
      <c r="U761" s="33" t="str">
        <f aca="true">IF(J761="","",IF(Q761="","—",IF(T761="Correct","Mastered",IF(OR(R761="Wrong",T761="Wrong"),"Keep reviewing",IF(AND(R761="",TODAY()&gt;=Q761),"Retry 1 DUE",IF(AND(R761="Correct",T761="",TODAY()&gt;=S761),"Retry 2 DUE",IF(R761="","Retry 1 scheduled","Retry 2 scheduled")))))))</f>
        <v/>
      </c>
    </row>
    <row r="762" customFormat="false" ht="15" hidden="false" customHeight="false" outlineLevel="0" collapsed="false">
      <c r="A762" s="27" t="str">
        <f aca="false">IF(COUNTA(B762:I762)=0,"",ROW()-4)</f>
        <v/>
      </c>
      <c r="B762" s="28"/>
      <c r="C762" s="29"/>
      <c r="D762" s="30"/>
      <c r="E762" s="29"/>
      <c r="F762" s="30"/>
      <c r="G762" s="31"/>
      <c r="H762" s="32"/>
      <c r="I762" s="32"/>
      <c r="J762" s="33" t="str">
        <f aca="false">IF(OR(H762="",I762=""),"",IF(UPPER(SUBSTITUTE(SUBSTITUTE(SUBSTITUTE(H762," ",""),",",""),";",""))=UPPER(SUBSTITUTE(SUBSTITUTE(SUBSTITUTE(I762," ",""),",",""),";","")),"Correct","Wrong"))</f>
        <v/>
      </c>
      <c r="K762" s="29"/>
      <c r="L762" s="29"/>
      <c r="M762" s="27" t="str">
        <f aca="false">IF(E762="","",IFERROR(INDEX(Lists!$B$5:$B$12,MATCH(E762,Lists!$A$5:$A$12,0)),""))</f>
        <v/>
      </c>
      <c r="N762" s="33" t="str">
        <f aca="false">IF(OR(L762="",M762=""),"",IF(L762&gt;M762,"Slow",IF(AND(J762="Wrong",L762&lt;0.5*M762),"Rushed?","OK")))</f>
        <v/>
      </c>
      <c r="O762" s="30"/>
      <c r="P762" s="30"/>
      <c r="Q762" s="34" t="str">
        <f aca="false">IF(OR(B762="",J762=""),"",IF(OR(J762="Wrong",K762="50-50",K762="Guess"),B762+Lists!$Y$5,""))</f>
        <v/>
      </c>
      <c r="R762" s="29"/>
      <c r="S762" s="34" t="str">
        <f aca="false">IF(Q762="","",B762+Lists!$Y$6)</f>
        <v/>
      </c>
      <c r="T762" s="29"/>
      <c r="U762" s="33" t="str">
        <f aca="true">IF(J762="","",IF(Q762="","—",IF(T762="Correct","Mastered",IF(OR(R762="Wrong",T762="Wrong"),"Keep reviewing",IF(AND(R762="",TODAY()&gt;=Q762),"Retry 1 DUE",IF(AND(R762="Correct",T762="",TODAY()&gt;=S762),"Retry 2 DUE",IF(R762="","Retry 1 scheduled","Retry 2 scheduled")))))))</f>
        <v/>
      </c>
    </row>
    <row r="763" customFormat="false" ht="15" hidden="false" customHeight="false" outlineLevel="0" collapsed="false">
      <c r="A763" s="27" t="str">
        <f aca="false">IF(COUNTA(B763:I763)=0,"",ROW()-4)</f>
        <v/>
      </c>
      <c r="B763" s="28"/>
      <c r="C763" s="29"/>
      <c r="D763" s="30"/>
      <c r="E763" s="29"/>
      <c r="F763" s="30"/>
      <c r="G763" s="31"/>
      <c r="H763" s="32"/>
      <c r="I763" s="32"/>
      <c r="J763" s="33" t="str">
        <f aca="false">IF(OR(H763="",I763=""),"",IF(UPPER(SUBSTITUTE(SUBSTITUTE(SUBSTITUTE(H763," ",""),",",""),";",""))=UPPER(SUBSTITUTE(SUBSTITUTE(SUBSTITUTE(I763," ",""),",",""),";","")),"Correct","Wrong"))</f>
        <v/>
      </c>
      <c r="K763" s="29"/>
      <c r="L763" s="29"/>
      <c r="M763" s="27" t="str">
        <f aca="false">IF(E763="","",IFERROR(INDEX(Lists!$B$5:$B$12,MATCH(E763,Lists!$A$5:$A$12,0)),""))</f>
        <v/>
      </c>
      <c r="N763" s="33" t="str">
        <f aca="false">IF(OR(L763="",M763=""),"",IF(L763&gt;M763,"Slow",IF(AND(J763="Wrong",L763&lt;0.5*M763),"Rushed?","OK")))</f>
        <v/>
      </c>
      <c r="O763" s="30"/>
      <c r="P763" s="30"/>
      <c r="Q763" s="34" t="str">
        <f aca="false">IF(OR(B763="",J763=""),"",IF(OR(J763="Wrong",K763="50-50",K763="Guess"),B763+Lists!$Y$5,""))</f>
        <v/>
      </c>
      <c r="R763" s="29"/>
      <c r="S763" s="34" t="str">
        <f aca="false">IF(Q763="","",B763+Lists!$Y$6)</f>
        <v/>
      </c>
      <c r="T763" s="29"/>
      <c r="U763" s="33" t="str">
        <f aca="true">IF(J763="","",IF(Q763="","—",IF(T763="Correct","Mastered",IF(OR(R763="Wrong",T763="Wrong"),"Keep reviewing",IF(AND(R763="",TODAY()&gt;=Q763),"Retry 1 DUE",IF(AND(R763="Correct",T763="",TODAY()&gt;=S763),"Retry 2 DUE",IF(R763="","Retry 1 scheduled","Retry 2 scheduled")))))))</f>
        <v/>
      </c>
    </row>
    <row r="764" customFormat="false" ht="15" hidden="false" customHeight="false" outlineLevel="0" collapsed="false">
      <c r="A764" s="27" t="str">
        <f aca="false">IF(COUNTA(B764:I764)=0,"",ROW()-4)</f>
        <v/>
      </c>
      <c r="B764" s="28"/>
      <c r="C764" s="29"/>
      <c r="D764" s="30"/>
      <c r="E764" s="29"/>
      <c r="F764" s="30"/>
      <c r="G764" s="31"/>
      <c r="H764" s="32"/>
      <c r="I764" s="32"/>
      <c r="J764" s="33" t="str">
        <f aca="false">IF(OR(H764="",I764=""),"",IF(UPPER(SUBSTITUTE(SUBSTITUTE(SUBSTITUTE(H764," ",""),",",""),";",""))=UPPER(SUBSTITUTE(SUBSTITUTE(SUBSTITUTE(I764," ",""),",",""),";","")),"Correct","Wrong"))</f>
        <v/>
      </c>
      <c r="K764" s="29"/>
      <c r="L764" s="29"/>
      <c r="M764" s="27" t="str">
        <f aca="false">IF(E764="","",IFERROR(INDEX(Lists!$B$5:$B$12,MATCH(E764,Lists!$A$5:$A$12,0)),""))</f>
        <v/>
      </c>
      <c r="N764" s="33" t="str">
        <f aca="false">IF(OR(L764="",M764=""),"",IF(L764&gt;M764,"Slow",IF(AND(J764="Wrong",L764&lt;0.5*M764),"Rushed?","OK")))</f>
        <v/>
      </c>
      <c r="O764" s="30"/>
      <c r="P764" s="30"/>
      <c r="Q764" s="34" t="str">
        <f aca="false">IF(OR(B764="",J764=""),"",IF(OR(J764="Wrong",K764="50-50",K764="Guess"),B764+Lists!$Y$5,""))</f>
        <v/>
      </c>
      <c r="R764" s="29"/>
      <c r="S764" s="34" t="str">
        <f aca="false">IF(Q764="","",B764+Lists!$Y$6)</f>
        <v/>
      </c>
      <c r="T764" s="29"/>
      <c r="U764" s="33" t="str">
        <f aca="true">IF(J764="","",IF(Q764="","—",IF(T764="Correct","Mastered",IF(OR(R764="Wrong",T764="Wrong"),"Keep reviewing",IF(AND(R764="",TODAY()&gt;=Q764),"Retry 1 DUE",IF(AND(R764="Correct",T764="",TODAY()&gt;=S764),"Retry 2 DUE",IF(R764="","Retry 1 scheduled","Retry 2 scheduled")))))))</f>
        <v/>
      </c>
    </row>
    <row r="765" customFormat="false" ht="15" hidden="false" customHeight="false" outlineLevel="0" collapsed="false">
      <c r="A765" s="27" t="str">
        <f aca="false">IF(COUNTA(B765:I765)=0,"",ROW()-4)</f>
        <v/>
      </c>
      <c r="B765" s="28"/>
      <c r="C765" s="29"/>
      <c r="D765" s="30"/>
      <c r="E765" s="29"/>
      <c r="F765" s="30"/>
      <c r="G765" s="31"/>
      <c r="H765" s="32"/>
      <c r="I765" s="32"/>
      <c r="J765" s="33" t="str">
        <f aca="false">IF(OR(H765="",I765=""),"",IF(UPPER(SUBSTITUTE(SUBSTITUTE(SUBSTITUTE(H765," ",""),",",""),";",""))=UPPER(SUBSTITUTE(SUBSTITUTE(SUBSTITUTE(I765," ",""),",",""),";","")),"Correct","Wrong"))</f>
        <v/>
      </c>
      <c r="K765" s="29"/>
      <c r="L765" s="29"/>
      <c r="M765" s="27" t="str">
        <f aca="false">IF(E765="","",IFERROR(INDEX(Lists!$B$5:$B$12,MATCH(E765,Lists!$A$5:$A$12,0)),""))</f>
        <v/>
      </c>
      <c r="N765" s="33" t="str">
        <f aca="false">IF(OR(L765="",M765=""),"",IF(L765&gt;M765,"Slow",IF(AND(J765="Wrong",L765&lt;0.5*M765),"Rushed?","OK")))</f>
        <v/>
      </c>
      <c r="O765" s="30"/>
      <c r="P765" s="30"/>
      <c r="Q765" s="34" t="str">
        <f aca="false">IF(OR(B765="",J765=""),"",IF(OR(J765="Wrong",K765="50-50",K765="Guess"),B765+Lists!$Y$5,""))</f>
        <v/>
      </c>
      <c r="R765" s="29"/>
      <c r="S765" s="34" t="str">
        <f aca="false">IF(Q765="","",B765+Lists!$Y$6)</f>
        <v/>
      </c>
      <c r="T765" s="29"/>
      <c r="U765" s="33" t="str">
        <f aca="true">IF(J765="","",IF(Q765="","—",IF(T765="Correct","Mastered",IF(OR(R765="Wrong",T765="Wrong"),"Keep reviewing",IF(AND(R765="",TODAY()&gt;=Q765),"Retry 1 DUE",IF(AND(R765="Correct",T765="",TODAY()&gt;=S765),"Retry 2 DUE",IF(R765="","Retry 1 scheduled","Retry 2 scheduled")))))))</f>
        <v/>
      </c>
    </row>
    <row r="766" customFormat="false" ht="15" hidden="false" customHeight="false" outlineLevel="0" collapsed="false">
      <c r="A766" s="27" t="str">
        <f aca="false">IF(COUNTA(B766:I766)=0,"",ROW()-4)</f>
        <v/>
      </c>
      <c r="B766" s="28"/>
      <c r="C766" s="29"/>
      <c r="D766" s="30"/>
      <c r="E766" s="29"/>
      <c r="F766" s="30"/>
      <c r="G766" s="31"/>
      <c r="H766" s="32"/>
      <c r="I766" s="32"/>
      <c r="J766" s="33" t="str">
        <f aca="false">IF(OR(H766="",I766=""),"",IF(UPPER(SUBSTITUTE(SUBSTITUTE(SUBSTITUTE(H766," ",""),",",""),";",""))=UPPER(SUBSTITUTE(SUBSTITUTE(SUBSTITUTE(I766," ",""),",",""),";","")),"Correct","Wrong"))</f>
        <v/>
      </c>
      <c r="K766" s="29"/>
      <c r="L766" s="29"/>
      <c r="M766" s="27" t="str">
        <f aca="false">IF(E766="","",IFERROR(INDEX(Lists!$B$5:$B$12,MATCH(E766,Lists!$A$5:$A$12,0)),""))</f>
        <v/>
      </c>
      <c r="N766" s="33" t="str">
        <f aca="false">IF(OR(L766="",M766=""),"",IF(L766&gt;M766,"Slow",IF(AND(J766="Wrong",L766&lt;0.5*M766),"Rushed?","OK")))</f>
        <v/>
      </c>
      <c r="O766" s="30"/>
      <c r="P766" s="30"/>
      <c r="Q766" s="34" t="str">
        <f aca="false">IF(OR(B766="",J766=""),"",IF(OR(J766="Wrong",K766="50-50",K766="Guess"),B766+Lists!$Y$5,""))</f>
        <v/>
      </c>
      <c r="R766" s="29"/>
      <c r="S766" s="34" t="str">
        <f aca="false">IF(Q766="","",B766+Lists!$Y$6)</f>
        <v/>
      </c>
      <c r="T766" s="29"/>
      <c r="U766" s="33" t="str">
        <f aca="true">IF(J766="","",IF(Q766="","—",IF(T766="Correct","Mastered",IF(OR(R766="Wrong",T766="Wrong"),"Keep reviewing",IF(AND(R766="",TODAY()&gt;=Q766),"Retry 1 DUE",IF(AND(R766="Correct",T766="",TODAY()&gt;=S766),"Retry 2 DUE",IF(R766="","Retry 1 scheduled","Retry 2 scheduled")))))))</f>
        <v/>
      </c>
    </row>
    <row r="767" customFormat="false" ht="15" hidden="false" customHeight="false" outlineLevel="0" collapsed="false">
      <c r="A767" s="27" t="str">
        <f aca="false">IF(COUNTA(B767:I767)=0,"",ROW()-4)</f>
        <v/>
      </c>
      <c r="B767" s="28"/>
      <c r="C767" s="29"/>
      <c r="D767" s="30"/>
      <c r="E767" s="29"/>
      <c r="F767" s="30"/>
      <c r="G767" s="31"/>
      <c r="H767" s="32"/>
      <c r="I767" s="32"/>
      <c r="J767" s="33" t="str">
        <f aca="false">IF(OR(H767="",I767=""),"",IF(UPPER(SUBSTITUTE(SUBSTITUTE(SUBSTITUTE(H767," ",""),",",""),";",""))=UPPER(SUBSTITUTE(SUBSTITUTE(SUBSTITUTE(I767," ",""),",",""),";","")),"Correct","Wrong"))</f>
        <v/>
      </c>
      <c r="K767" s="29"/>
      <c r="L767" s="29"/>
      <c r="M767" s="27" t="str">
        <f aca="false">IF(E767="","",IFERROR(INDEX(Lists!$B$5:$B$12,MATCH(E767,Lists!$A$5:$A$12,0)),""))</f>
        <v/>
      </c>
      <c r="N767" s="33" t="str">
        <f aca="false">IF(OR(L767="",M767=""),"",IF(L767&gt;M767,"Slow",IF(AND(J767="Wrong",L767&lt;0.5*M767),"Rushed?","OK")))</f>
        <v/>
      </c>
      <c r="O767" s="30"/>
      <c r="P767" s="30"/>
      <c r="Q767" s="34" t="str">
        <f aca="false">IF(OR(B767="",J767=""),"",IF(OR(J767="Wrong",K767="50-50",K767="Guess"),B767+Lists!$Y$5,""))</f>
        <v/>
      </c>
      <c r="R767" s="29"/>
      <c r="S767" s="34" t="str">
        <f aca="false">IF(Q767="","",B767+Lists!$Y$6)</f>
        <v/>
      </c>
      <c r="T767" s="29"/>
      <c r="U767" s="33" t="str">
        <f aca="true">IF(J767="","",IF(Q767="","—",IF(T767="Correct","Mastered",IF(OR(R767="Wrong",T767="Wrong"),"Keep reviewing",IF(AND(R767="",TODAY()&gt;=Q767),"Retry 1 DUE",IF(AND(R767="Correct",T767="",TODAY()&gt;=S767),"Retry 2 DUE",IF(R767="","Retry 1 scheduled","Retry 2 scheduled")))))))</f>
        <v/>
      </c>
    </row>
    <row r="768" customFormat="false" ht="15" hidden="false" customHeight="false" outlineLevel="0" collapsed="false">
      <c r="A768" s="27" t="str">
        <f aca="false">IF(COUNTA(B768:I768)=0,"",ROW()-4)</f>
        <v/>
      </c>
      <c r="B768" s="28"/>
      <c r="C768" s="29"/>
      <c r="D768" s="30"/>
      <c r="E768" s="29"/>
      <c r="F768" s="30"/>
      <c r="G768" s="31"/>
      <c r="H768" s="32"/>
      <c r="I768" s="32"/>
      <c r="J768" s="33" t="str">
        <f aca="false">IF(OR(H768="",I768=""),"",IF(UPPER(SUBSTITUTE(SUBSTITUTE(SUBSTITUTE(H768," ",""),",",""),";",""))=UPPER(SUBSTITUTE(SUBSTITUTE(SUBSTITUTE(I768," ",""),",",""),";","")),"Correct","Wrong"))</f>
        <v/>
      </c>
      <c r="K768" s="29"/>
      <c r="L768" s="29"/>
      <c r="M768" s="27" t="str">
        <f aca="false">IF(E768="","",IFERROR(INDEX(Lists!$B$5:$B$12,MATCH(E768,Lists!$A$5:$A$12,0)),""))</f>
        <v/>
      </c>
      <c r="N768" s="33" t="str">
        <f aca="false">IF(OR(L768="",M768=""),"",IF(L768&gt;M768,"Slow",IF(AND(J768="Wrong",L768&lt;0.5*M768),"Rushed?","OK")))</f>
        <v/>
      </c>
      <c r="O768" s="30"/>
      <c r="P768" s="30"/>
      <c r="Q768" s="34" t="str">
        <f aca="false">IF(OR(B768="",J768=""),"",IF(OR(J768="Wrong",K768="50-50",K768="Guess"),B768+Lists!$Y$5,""))</f>
        <v/>
      </c>
      <c r="R768" s="29"/>
      <c r="S768" s="34" t="str">
        <f aca="false">IF(Q768="","",B768+Lists!$Y$6)</f>
        <v/>
      </c>
      <c r="T768" s="29"/>
      <c r="U768" s="33" t="str">
        <f aca="true">IF(J768="","",IF(Q768="","—",IF(T768="Correct","Mastered",IF(OR(R768="Wrong",T768="Wrong"),"Keep reviewing",IF(AND(R768="",TODAY()&gt;=Q768),"Retry 1 DUE",IF(AND(R768="Correct",T768="",TODAY()&gt;=S768),"Retry 2 DUE",IF(R768="","Retry 1 scheduled","Retry 2 scheduled")))))))</f>
        <v/>
      </c>
    </row>
    <row r="769" customFormat="false" ht="15" hidden="false" customHeight="false" outlineLevel="0" collapsed="false">
      <c r="A769" s="27" t="str">
        <f aca="false">IF(COUNTA(B769:I769)=0,"",ROW()-4)</f>
        <v/>
      </c>
      <c r="B769" s="28"/>
      <c r="C769" s="29"/>
      <c r="D769" s="30"/>
      <c r="E769" s="29"/>
      <c r="F769" s="30"/>
      <c r="G769" s="31"/>
      <c r="H769" s="32"/>
      <c r="I769" s="32"/>
      <c r="J769" s="33" t="str">
        <f aca="false">IF(OR(H769="",I769=""),"",IF(UPPER(SUBSTITUTE(SUBSTITUTE(SUBSTITUTE(H769," ",""),",",""),";",""))=UPPER(SUBSTITUTE(SUBSTITUTE(SUBSTITUTE(I769," ",""),",",""),";","")),"Correct","Wrong"))</f>
        <v/>
      </c>
      <c r="K769" s="29"/>
      <c r="L769" s="29"/>
      <c r="M769" s="27" t="str">
        <f aca="false">IF(E769="","",IFERROR(INDEX(Lists!$B$5:$B$12,MATCH(E769,Lists!$A$5:$A$12,0)),""))</f>
        <v/>
      </c>
      <c r="N769" s="33" t="str">
        <f aca="false">IF(OR(L769="",M769=""),"",IF(L769&gt;M769,"Slow",IF(AND(J769="Wrong",L769&lt;0.5*M769),"Rushed?","OK")))</f>
        <v/>
      </c>
      <c r="O769" s="30"/>
      <c r="P769" s="30"/>
      <c r="Q769" s="34" t="str">
        <f aca="false">IF(OR(B769="",J769=""),"",IF(OR(J769="Wrong",K769="50-50",K769="Guess"),B769+Lists!$Y$5,""))</f>
        <v/>
      </c>
      <c r="R769" s="29"/>
      <c r="S769" s="34" t="str">
        <f aca="false">IF(Q769="","",B769+Lists!$Y$6)</f>
        <v/>
      </c>
      <c r="T769" s="29"/>
      <c r="U769" s="33" t="str">
        <f aca="true">IF(J769="","",IF(Q769="","—",IF(T769="Correct","Mastered",IF(OR(R769="Wrong",T769="Wrong"),"Keep reviewing",IF(AND(R769="",TODAY()&gt;=Q769),"Retry 1 DUE",IF(AND(R769="Correct",T769="",TODAY()&gt;=S769),"Retry 2 DUE",IF(R769="","Retry 1 scheduled","Retry 2 scheduled")))))))</f>
        <v/>
      </c>
    </row>
    <row r="770" customFormat="false" ht="15" hidden="false" customHeight="false" outlineLevel="0" collapsed="false">
      <c r="A770" s="27" t="str">
        <f aca="false">IF(COUNTA(B770:I770)=0,"",ROW()-4)</f>
        <v/>
      </c>
      <c r="B770" s="28"/>
      <c r="C770" s="29"/>
      <c r="D770" s="30"/>
      <c r="E770" s="29"/>
      <c r="F770" s="30"/>
      <c r="G770" s="31"/>
      <c r="H770" s="32"/>
      <c r="I770" s="32"/>
      <c r="J770" s="33" t="str">
        <f aca="false">IF(OR(H770="",I770=""),"",IF(UPPER(SUBSTITUTE(SUBSTITUTE(SUBSTITUTE(H770," ",""),",",""),";",""))=UPPER(SUBSTITUTE(SUBSTITUTE(SUBSTITUTE(I770," ",""),",",""),";","")),"Correct","Wrong"))</f>
        <v/>
      </c>
      <c r="K770" s="29"/>
      <c r="L770" s="29"/>
      <c r="M770" s="27" t="str">
        <f aca="false">IF(E770="","",IFERROR(INDEX(Lists!$B$5:$B$12,MATCH(E770,Lists!$A$5:$A$12,0)),""))</f>
        <v/>
      </c>
      <c r="N770" s="33" t="str">
        <f aca="false">IF(OR(L770="",M770=""),"",IF(L770&gt;M770,"Slow",IF(AND(J770="Wrong",L770&lt;0.5*M770),"Rushed?","OK")))</f>
        <v/>
      </c>
      <c r="O770" s="30"/>
      <c r="P770" s="30"/>
      <c r="Q770" s="34" t="str">
        <f aca="false">IF(OR(B770="",J770=""),"",IF(OR(J770="Wrong",K770="50-50",K770="Guess"),B770+Lists!$Y$5,""))</f>
        <v/>
      </c>
      <c r="R770" s="29"/>
      <c r="S770" s="34" t="str">
        <f aca="false">IF(Q770="","",B770+Lists!$Y$6)</f>
        <v/>
      </c>
      <c r="T770" s="29"/>
      <c r="U770" s="33" t="str">
        <f aca="true">IF(J770="","",IF(Q770="","—",IF(T770="Correct","Mastered",IF(OR(R770="Wrong",T770="Wrong"),"Keep reviewing",IF(AND(R770="",TODAY()&gt;=Q770),"Retry 1 DUE",IF(AND(R770="Correct",T770="",TODAY()&gt;=S770),"Retry 2 DUE",IF(R770="","Retry 1 scheduled","Retry 2 scheduled")))))))</f>
        <v/>
      </c>
    </row>
    <row r="771" customFormat="false" ht="15" hidden="false" customHeight="false" outlineLevel="0" collapsed="false">
      <c r="A771" s="27" t="str">
        <f aca="false">IF(COUNTA(B771:I771)=0,"",ROW()-4)</f>
        <v/>
      </c>
      <c r="B771" s="28"/>
      <c r="C771" s="29"/>
      <c r="D771" s="30"/>
      <c r="E771" s="29"/>
      <c r="F771" s="30"/>
      <c r="G771" s="31"/>
      <c r="H771" s="32"/>
      <c r="I771" s="32"/>
      <c r="J771" s="33" t="str">
        <f aca="false">IF(OR(H771="",I771=""),"",IF(UPPER(SUBSTITUTE(SUBSTITUTE(SUBSTITUTE(H771," ",""),",",""),";",""))=UPPER(SUBSTITUTE(SUBSTITUTE(SUBSTITUTE(I771," ",""),",",""),";","")),"Correct","Wrong"))</f>
        <v/>
      </c>
      <c r="K771" s="29"/>
      <c r="L771" s="29"/>
      <c r="M771" s="27" t="str">
        <f aca="false">IF(E771="","",IFERROR(INDEX(Lists!$B$5:$B$12,MATCH(E771,Lists!$A$5:$A$12,0)),""))</f>
        <v/>
      </c>
      <c r="N771" s="33" t="str">
        <f aca="false">IF(OR(L771="",M771=""),"",IF(L771&gt;M771,"Slow",IF(AND(J771="Wrong",L771&lt;0.5*M771),"Rushed?","OK")))</f>
        <v/>
      </c>
      <c r="O771" s="30"/>
      <c r="P771" s="30"/>
      <c r="Q771" s="34" t="str">
        <f aca="false">IF(OR(B771="",J771=""),"",IF(OR(J771="Wrong",K771="50-50",K771="Guess"),B771+Lists!$Y$5,""))</f>
        <v/>
      </c>
      <c r="R771" s="29"/>
      <c r="S771" s="34" t="str">
        <f aca="false">IF(Q771="","",B771+Lists!$Y$6)</f>
        <v/>
      </c>
      <c r="T771" s="29"/>
      <c r="U771" s="33" t="str">
        <f aca="true">IF(J771="","",IF(Q771="","—",IF(T771="Correct","Mastered",IF(OR(R771="Wrong",T771="Wrong"),"Keep reviewing",IF(AND(R771="",TODAY()&gt;=Q771),"Retry 1 DUE",IF(AND(R771="Correct",T771="",TODAY()&gt;=S771),"Retry 2 DUE",IF(R771="","Retry 1 scheduled","Retry 2 scheduled")))))))</f>
        <v/>
      </c>
    </row>
    <row r="772" customFormat="false" ht="15" hidden="false" customHeight="false" outlineLevel="0" collapsed="false">
      <c r="A772" s="27" t="str">
        <f aca="false">IF(COUNTA(B772:I772)=0,"",ROW()-4)</f>
        <v/>
      </c>
      <c r="B772" s="28"/>
      <c r="C772" s="29"/>
      <c r="D772" s="30"/>
      <c r="E772" s="29"/>
      <c r="F772" s="30"/>
      <c r="G772" s="31"/>
      <c r="H772" s="32"/>
      <c r="I772" s="32"/>
      <c r="J772" s="33" t="str">
        <f aca="false">IF(OR(H772="",I772=""),"",IF(UPPER(SUBSTITUTE(SUBSTITUTE(SUBSTITUTE(H772," ",""),",",""),";",""))=UPPER(SUBSTITUTE(SUBSTITUTE(SUBSTITUTE(I772," ",""),",",""),";","")),"Correct","Wrong"))</f>
        <v/>
      </c>
      <c r="K772" s="29"/>
      <c r="L772" s="29"/>
      <c r="M772" s="27" t="str">
        <f aca="false">IF(E772="","",IFERROR(INDEX(Lists!$B$5:$B$12,MATCH(E772,Lists!$A$5:$A$12,0)),""))</f>
        <v/>
      </c>
      <c r="N772" s="33" t="str">
        <f aca="false">IF(OR(L772="",M772=""),"",IF(L772&gt;M772,"Slow",IF(AND(J772="Wrong",L772&lt;0.5*M772),"Rushed?","OK")))</f>
        <v/>
      </c>
      <c r="O772" s="30"/>
      <c r="P772" s="30"/>
      <c r="Q772" s="34" t="str">
        <f aca="false">IF(OR(B772="",J772=""),"",IF(OR(J772="Wrong",K772="50-50",K772="Guess"),B772+Lists!$Y$5,""))</f>
        <v/>
      </c>
      <c r="R772" s="29"/>
      <c r="S772" s="34" t="str">
        <f aca="false">IF(Q772="","",B772+Lists!$Y$6)</f>
        <v/>
      </c>
      <c r="T772" s="29"/>
      <c r="U772" s="33" t="str">
        <f aca="true">IF(J772="","",IF(Q772="","—",IF(T772="Correct","Mastered",IF(OR(R772="Wrong",T772="Wrong"),"Keep reviewing",IF(AND(R772="",TODAY()&gt;=Q772),"Retry 1 DUE",IF(AND(R772="Correct",T772="",TODAY()&gt;=S772),"Retry 2 DUE",IF(R772="","Retry 1 scheduled","Retry 2 scheduled")))))))</f>
        <v/>
      </c>
    </row>
    <row r="773" customFormat="false" ht="15" hidden="false" customHeight="false" outlineLevel="0" collapsed="false">
      <c r="A773" s="27" t="str">
        <f aca="false">IF(COUNTA(B773:I773)=0,"",ROW()-4)</f>
        <v/>
      </c>
      <c r="B773" s="28"/>
      <c r="C773" s="29"/>
      <c r="D773" s="30"/>
      <c r="E773" s="29"/>
      <c r="F773" s="30"/>
      <c r="G773" s="31"/>
      <c r="H773" s="32"/>
      <c r="I773" s="32"/>
      <c r="J773" s="33" t="str">
        <f aca="false">IF(OR(H773="",I773=""),"",IF(UPPER(SUBSTITUTE(SUBSTITUTE(SUBSTITUTE(H773," ",""),",",""),";",""))=UPPER(SUBSTITUTE(SUBSTITUTE(SUBSTITUTE(I773," ",""),",",""),";","")),"Correct","Wrong"))</f>
        <v/>
      </c>
      <c r="K773" s="29"/>
      <c r="L773" s="29"/>
      <c r="M773" s="27" t="str">
        <f aca="false">IF(E773="","",IFERROR(INDEX(Lists!$B$5:$B$12,MATCH(E773,Lists!$A$5:$A$12,0)),""))</f>
        <v/>
      </c>
      <c r="N773" s="33" t="str">
        <f aca="false">IF(OR(L773="",M773=""),"",IF(L773&gt;M773,"Slow",IF(AND(J773="Wrong",L773&lt;0.5*M773),"Rushed?","OK")))</f>
        <v/>
      </c>
      <c r="O773" s="30"/>
      <c r="P773" s="30"/>
      <c r="Q773" s="34" t="str">
        <f aca="false">IF(OR(B773="",J773=""),"",IF(OR(J773="Wrong",K773="50-50",K773="Guess"),B773+Lists!$Y$5,""))</f>
        <v/>
      </c>
      <c r="R773" s="29"/>
      <c r="S773" s="34" t="str">
        <f aca="false">IF(Q773="","",B773+Lists!$Y$6)</f>
        <v/>
      </c>
      <c r="T773" s="29"/>
      <c r="U773" s="33" t="str">
        <f aca="true">IF(J773="","",IF(Q773="","—",IF(T773="Correct","Mastered",IF(OR(R773="Wrong",T773="Wrong"),"Keep reviewing",IF(AND(R773="",TODAY()&gt;=Q773),"Retry 1 DUE",IF(AND(R773="Correct",T773="",TODAY()&gt;=S773),"Retry 2 DUE",IF(R773="","Retry 1 scheduled","Retry 2 scheduled")))))))</f>
        <v/>
      </c>
    </row>
    <row r="774" customFormat="false" ht="15" hidden="false" customHeight="false" outlineLevel="0" collapsed="false">
      <c r="A774" s="27" t="str">
        <f aca="false">IF(COUNTA(B774:I774)=0,"",ROW()-4)</f>
        <v/>
      </c>
      <c r="B774" s="28"/>
      <c r="C774" s="29"/>
      <c r="D774" s="30"/>
      <c r="E774" s="29"/>
      <c r="F774" s="30"/>
      <c r="G774" s="31"/>
      <c r="H774" s="32"/>
      <c r="I774" s="32"/>
      <c r="J774" s="33" t="str">
        <f aca="false">IF(OR(H774="",I774=""),"",IF(UPPER(SUBSTITUTE(SUBSTITUTE(SUBSTITUTE(H774," ",""),",",""),";",""))=UPPER(SUBSTITUTE(SUBSTITUTE(SUBSTITUTE(I774," ",""),",",""),";","")),"Correct","Wrong"))</f>
        <v/>
      </c>
      <c r="K774" s="29"/>
      <c r="L774" s="29"/>
      <c r="M774" s="27" t="str">
        <f aca="false">IF(E774="","",IFERROR(INDEX(Lists!$B$5:$B$12,MATCH(E774,Lists!$A$5:$A$12,0)),""))</f>
        <v/>
      </c>
      <c r="N774" s="33" t="str">
        <f aca="false">IF(OR(L774="",M774=""),"",IF(L774&gt;M774,"Slow",IF(AND(J774="Wrong",L774&lt;0.5*M774),"Rushed?","OK")))</f>
        <v/>
      </c>
      <c r="O774" s="30"/>
      <c r="P774" s="30"/>
      <c r="Q774" s="34" t="str">
        <f aca="false">IF(OR(B774="",J774=""),"",IF(OR(J774="Wrong",K774="50-50",K774="Guess"),B774+Lists!$Y$5,""))</f>
        <v/>
      </c>
      <c r="R774" s="29"/>
      <c r="S774" s="34" t="str">
        <f aca="false">IF(Q774="","",B774+Lists!$Y$6)</f>
        <v/>
      </c>
      <c r="T774" s="29"/>
      <c r="U774" s="33" t="str">
        <f aca="true">IF(J774="","",IF(Q774="","—",IF(T774="Correct","Mastered",IF(OR(R774="Wrong",T774="Wrong"),"Keep reviewing",IF(AND(R774="",TODAY()&gt;=Q774),"Retry 1 DUE",IF(AND(R774="Correct",T774="",TODAY()&gt;=S774),"Retry 2 DUE",IF(R774="","Retry 1 scheduled","Retry 2 scheduled")))))))</f>
        <v/>
      </c>
    </row>
    <row r="775" customFormat="false" ht="15" hidden="false" customHeight="false" outlineLevel="0" collapsed="false">
      <c r="A775" s="27" t="str">
        <f aca="false">IF(COUNTA(B775:I775)=0,"",ROW()-4)</f>
        <v/>
      </c>
      <c r="B775" s="28"/>
      <c r="C775" s="29"/>
      <c r="D775" s="30"/>
      <c r="E775" s="29"/>
      <c r="F775" s="30"/>
      <c r="G775" s="31"/>
      <c r="H775" s="32"/>
      <c r="I775" s="32"/>
      <c r="J775" s="33" t="str">
        <f aca="false">IF(OR(H775="",I775=""),"",IF(UPPER(SUBSTITUTE(SUBSTITUTE(SUBSTITUTE(H775," ",""),",",""),";",""))=UPPER(SUBSTITUTE(SUBSTITUTE(SUBSTITUTE(I775," ",""),",",""),";","")),"Correct","Wrong"))</f>
        <v/>
      </c>
      <c r="K775" s="29"/>
      <c r="L775" s="29"/>
      <c r="M775" s="27" t="str">
        <f aca="false">IF(E775="","",IFERROR(INDEX(Lists!$B$5:$B$12,MATCH(E775,Lists!$A$5:$A$12,0)),""))</f>
        <v/>
      </c>
      <c r="N775" s="33" t="str">
        <f aca="false">IF(OR(L775="",M775=""),"",IF(L775&gt;M775,"Slow",IF(AND(J775="Wrong",L775&lt;0.5*M775),"Rushed?","OK")))</f>
        <v/>
      </c>
      <c r="O775" s="30"/>
      <c r="P775" s="30"/>
      <c r="Q775" s="34" t="str">
        <f aca="false">IF(OR(B775="",J775=""),"",IF(OR(J775="Wrong",K775="50-50",K775="Guess"),B775+Lists!$Y$5,""))</f>
        <v/>
      </c>
      <c r="R775" s="29"/>
      <c r="S775" s="34" t="str">
        <f aca="false">IF(Q775="","",B775+Lists!$Y$6)</f>
        <v/>
      </c>
      <c r="T775" s="29"/>
      <c r="U775" s="33" t="str">
        <f aca="true">IF(J775="","",IF(Q775="","—",IF(T775="Correct","Mastered",IF(OR(R775="Wrong",T775="Wrong"),"Keep reviewing",IF(AND(R775="",TODAY()&gt;=Q775),"Retry 1 DUE",IF(AND(R775="Correct",T775="",TODAY()&gt;=S775),"Retry 2 DUE",IF(R775="","Retry 1 scheduled","Retry 2 scheduled")))))))</f>
        <v/>
      </c>
    </row>
    <row r="776" customFormat="false" ht="15" hidden="false" customHeight="false" outlineLevel="0" collapsed="false">
      <c r="A776" s="27" t="str">
        <f aca="false">IF(COUNTA(B776:I776)=0,"",ROW()-4)</f>
        <v/>
      </c>
      <c r="B776" s="28"/>
      <c r="C776" s="29"/>
      <c r="D776" s="30"/>
      <c r="E776" s="29"/>
      <c r="F776" s="30"/>
      <c r="G776" s="31"/>
      <c r="H776" s="32"/>
      <c r="I776" s="32"/>
      <c r="J776" s="33" t="str">
        <f aca="false">IF(OR(H776="",I776=""),"",IF(UPPER(SUBSTITUTE(SUBSTITUTE(SUBSTITUTE(H776," ",""),",",""),";",""))=UPPER(SUBSTITUTE(SUBSTITUTE(SUBSTITUTE(I776," ",""),",",""),";","")),"Correct","Wrong"))</f>
        <v/>
      </c>
      <c r="K776" s="29"/>
      <c r="L776" s="29"/>
      <c r="M776" s="27" t="str">
        <f aca="false">IF(E776="","",IFERROR(INDEX(Lists!$B$5:$B$12,MATCH(E776,Lists!$A$5:$A$12,0)),""))</f>
        <v/>
      </c>
      <c r="N776" s="33" t="str">
        <f aca="false">IF(OR(L776="",M776=""),"",IF(L776&gt;M776,"Slow",IF(AND(J776="Wrong",L776&lt;0.5*M776),"Rushed?","OK")))</f>
        <v/>
      </c>
      <c r="O776" s="30"/>
      <c r="P776" s="30"/>
      <c r="Q776" s="34" t="str">
        <f aca="false">IF(OR(B776="",J776=""),"",IF(OR(J776="Wrong",K776="50-50",K776="Guess"),B776+Lists!$Y$5,""))</f>
        <v/>
      </c>
      <c r="R776" s="29"/>
      <c r="S776" s="34" t="str">
        <f aca="false">IF(Q776="","",B776+Lists!$Y$6)</f>
        <v/>
      </c>
      <c r="T776" s="29"/>
      <c r="U776" s="33" t="str">
        <f aca="true">IF(J776="","",IF(Q776="","—",IF(T776="Correct","Mastered",IF(OR(R776="Wrong",T776="Wrong"),"Keep reviewing",IF(AND(R776="",TODAY()&gt;=Q776),"Retry 1 DUE",IF(AND(R776="Correct",T776="",TODAY()&gt;=S776),"Retry 2 DUE",IF(R776="","Retry 1 scheduled","Retry 2 scheduled")))))))</f>
        <v/>
      </c>
    </row>
    <row r="777" customFormat="false" ht="15" hidden="false" customHeight="false" outlineLevel="0" collapsed="false">
      <c r="A777" s="27" t="str">
        <f aca="false">IF(COUNTA(B777:I777)=0,"",ROW()-4)</f>
        <v/>
      </c>
      <c r="B777" s="28"/>
      <c r="C777" s="29"/>
      <c r="D777" s="30"/>
      <c r="E777" s="29"/>
      <c r="F777" s="30"/>
      <c r="G777" s="31"/>
      <c r="H777" s="32"/>
      <c r="I777" s="32"/>
      <c r="J777" s="33" t="str">
        <f aca="false">IF(OR(H777="",I777=""),"",IF(UPPER(SUBSTITUTE(SUBSTITUTE(SUBSTITUTE(H777," ",""),",",""),";",""))=UPPER(SUBSTITUTE(SUBSTITUTE(SUBSTITUTE(I777," ",""),",",""),";","")),"Correct","Wrong"))</f>
        <v/>
      </c>
      <c r="K777" s="29"/>
      <c r="L777" s="29"/>
      <c r="M777" s="27" t="str">
        <f aca="false">IF(E777="","",IFERROR(INDEX(Lists!$B$5:$B$12,MATCH(E777,Lists!$A$5:$A$12,0)),""))</f>
        <v/>
      </c>
      <c r="N777" s="33" t="str">
        <f aca="false">IF(OR(L777="",M777=""),"",IF(L777&gt;M777,"Slow",IF(AND(J777="Wrong",L777&lt;0.5*M777),"Rushed?","OK")))</f>
        <v/>
      </c>
      <c r="O777" s="30"/>
      <c r="P777" s="30"/>
      <c r="Q777" s="34" t="str">
        <f aca="false">IF(OR(B777="",J777=""),"",IF(OR(J777="Wrong",K777="50-50",K777="Guess"),B777+Lists!$Y$5,""))</f>
        <v/>
      </c>
      <c r="R777" s="29"/>
      <c r="S777" s="34" t="str">
        <f aca="false">IF(Q777="","",B777+Lists!$Y$6)</f>
        <v/>
      </c>
      <c r="T777" s="29"/>
      <c r="U777" s="33" t="str">
        <f aca="true">IF(J777="","",IF(Q777="","—",IF(T777="Correct","Mastered",IF(OR(R777="Wrong",T777="Wrong"),"Keep reviewing",IF(AND(R777="",TODAY()&gt;=Q777),"Retry 1 DUE",IF(AND(R777="Correct",T777="",TODAY()&gt;=S777),"Retry 2 DUE",IF(R777="","Retry 1 scheduled","Retry 2 scheduled")))))))</f>
        <v/>
      </c>
    </row>
    <row r="778" customFormat="false" ht="15" hidden="false" customHeight="false" outlineLevel="0" collapsed="false">
      <c r="A778" s="27" t="str">
        <f aca="false">IF(COUNTA(B778:I778)=0,"",ROW()-4)</f>
        <v/>
      </c>
      <c r="B778" s="28"/>
      <c r="C778" s="29"/>
      <c r="D778" s="30"/>
      <c r="E778" s="29"/>
      <c r="F778" s="30"/>
      <c r="G778" s="31"/>
      <c r="H778" s="32"/>
      <c r="I778" s="32"/>
      <c r="J778" s="33" t="str">
        <f aca="false">IF(OR(H778="",I778=""),"",IF(UPPER(SUBSTITUTE(SUBSTITUTE(SUBSTITUTE(H778," ",""),",",""),";",""))=UPPER(SUBSTITUTE(SUBSTITUTE(SUBSTITUTE(I778," ",""),",",""),";","")),"Correct","Wrong"))</f>
        <v/>
      </c>
      <c r="K778" s="29"/>
      <c r="L778" s="29"/>
      <c r="M778" s="27" t="str">
        <f aca="false">IF(E778="","",IFERROR(INDEX(Lists!$B$5:$B$12,MATCH(E778,Lists!$A$5:$A$12,0)),""))</f>
        <v/>
      </c>
      <c r="N778" s="33" t="str">
        <f aca="false">IF(OR(L778="",M778=""),"",IF(L778&gt;M778,"Slow",IF(AND(J778="Wrong",L778&lt;0.5*M778),"Rushed?","OK")))</f>
        <v/>
      </c>
      <c r="O778" s="30"/>
      <c r="P778" s="30"/>
      <c r="Q778" s="34" t="str">
        <f aca="false">IF(OR(B778="",J778=""),"",IF(OR(J778="Wrong",K778="50-50",K778="Guess"),B778+Lists!$Y$5,""))</f>
        <v/>
      </c>
      <c r="R778" s="29"/>
      <c r="S778" s="34" t="str">
        <f aca="false">IF(Q778="","",B778+Lists!$Y$6)</f>
        <v/>
      </c>
      <c r="T778" s="29"/>
      <c r="U778" s="33" t="str">
        <f aca="true">IF(J778="","",IF(Q778="","—",IF(T778="Correct","Mastered",IF(OR(R778="Wrong",T778="Wrong"),"Keep reviewing",IF(AND(R778="",TODAY()&gt;=Q778),"Retry 1 DUE",IF(AND(R778="Correct",T778="",TODAY()&gt;=S778),"Retry 2 DUE",IF(R778="","Retry 1 scheduled","Retry 2 scheduled")))))))</f>
        <v/>
      </c>
    </row>
    <row r="779" customFormat="false" ht="15" hidden="false" customHeight="false" outlineLevel="0" collapsed="false">
      <c r="A779" s="27" t="str">
        <f aca="false">IF(COUNTA(B779:I779)=0,"",ROW()-4)</f>
        <v/>
      </c>
      <c r="B779" s="28"/>
      <c r="C779" s="29"/>
      <c r="D779" s="30"/>
      <c r="E779" s="29"/>
      <c r="F779" s="30"/>
      <c r="G779" s="31"/>
      <c r="H779" s="32"/>
      <c r="I779" s="32"/>
      <c r="J779" s="33" t="str">
        <f aca="false">IF(OR(H779="",I779=""),"",IF(UPPER(SUBSTITUTE(SUBSTITUTE(SUBSTITUTE(H779," ",""),",",""),";",""))=UPPER(SUBSTITUTE(SUBSTITUTE(SUBSTITUTE(I779," ",""),",",""),";","")),"Correct","Wrong"))</f>
        <v/>
      </c>
      <c r="K779" s="29"/>
      <c r="L779" s="29"/>
      <c r="M779" s="27" t="str">
        <f aca="false">IF(E779="","",IFERROR(INDEX(Lists!$B$5:$B$12,MATCH(E779,Lists!$A$5:$A$12,0)),""))</f>
        <v/>
      </c>
      <c r="N779" s="33" t="str">
        <f aca="false">IF(OR(L779="",M779=""),"",IF(L779&gt;M779,"Slow",IF(AND(J779="Wrong",L779&lt;0.5*M779),"Rushed?","OK")))</f>
        <v/>
      </c>
      <c r="O779" s="30"/>
      <c r="P779" s="30"/>
      <c r="Q779" s="34" t="str">
        <f aca="false">IF(OR(B779="",J779=""),"",IF(OR(J779="Wrong",K779="50-50",K779="Guess"),B779+Lists!$Y$5,""))</f>
        <v/>
      </c>
      <c r="R779" s="29"/>
      <c r="S779" s="34" t="str">
        <f aca="false">IF(Q779="","",B779+Lists!$Y$6)</f>
        <v/>
      </c>
      <c r="T779" s="29"/>
      <c r="U779" s="33" t="str">
        <f aca="true">IF(J779="","",IF(Q779="","—",IF(T779="Correct","Mastered",IF(OR(R779="Wrong",T779="Wrong"),"Keep reviewing",IF(AND(R779="",TODAY()&gt;=Q779),"Retry 1 DUE",IF(AND(R779="Correct",T779="",TODAY()&gt;=S779),"Retry 2 DUE",IF(R779="","Retry 1 scheduled","Retry 2 scheduled")))))))</f>
        <v/>
      </c>
    </row>
    <row r="780" customFormat="false" ht="15" hidden="false" customHeight="false" outlineLevel="0" collapsed="false">
      <c r="A780" s="27" t="str">
        <f aca="false">IF(COUNTA(B780:I780)=0,"",ROW()-4)</f>
        <v/>
      </c>
      <c r="B780" s="28"/>
      <c r="C780" s="29"/>
      <c r="D780" s="30"/>
      <c r="E780" s="29"/>
      <c r="F780" s="30"/>
      <c r="G780" s="31"/>
      <c r="H780" s="32"/>
      <c r="I780" s="32"/>
      <c r="J780" s="33" t="str">
        <f aca="false">IF(OR(H780="",I780=""),"",IF(UPPER(SUBSTITUTE(SUBSTITUTE(SUBSTITUTE(H780," ",""),",",""),";",""))=UPPER(SUBSTITUTE(SUBSTITUTE(SUBSTITUTE(I780," ",""),",",""),";","")),"Correct","Wrong"))</f>
        <v/>
      </c>
      <c r="K780" s="29"/>
      <c r="L780" s="29"/>
      <c r="M780" s="27" t="str">
        <f aca="false">IF(E780="","",IFERROR(INDEX(Lists!$B$5:$B$12,MATCH(E780,Lists!$A$5:$A$12,0)),""))</f>
        <v/>
      </c>
      <c r="N780" s="33" t="str">
        <f aca="false">IF(OR(L780="",M780=""),"",IF(L780&gt;M780,"Slow",IF(AND(J780="Wrong",L780&lt;0.5*M780),"Rushed?","OK")))</f>
        <v/>
      </c>
      <c r="O780" s="30"/>
      <c r="P780" s="30"/>
      <c r="Q780" s="34" t="str">
        <f aca="false">IF(OR(B780="",J780=""),"",IF(OR(J780="Wrong",K780="50-50",K780="Guess"),B780+Lists!$Y$5,""))</f>
        <v/>
      </c>
      <c r="R780" s="29"/>
      <c r="S780" s="34" t="str">
        <f aca="false">IF(Q780="","",B780+Lists!$Y$6)</f>
        <v/>
      </c>
      <c r="T780" s="29"/>
      <c r="U780" s="33" t="str">
        <f aca="true">IF(J780="","",IF(Q780="","—",IF(T780="Correct","Mastered",IF(OR(R780="Wrong",T780="Wrong"),"Keep reviewing",IF(AND(R780="",TODAY()&gt;=Q780),"Retry 1 DUE",IF(AND(R780="Correct",T780="",TODAY()&gt;=S780),"Retry 2 DUE",IF(R780="","Retry 1 scheduled","Retry 2 scheduled")))))))</f>
        <v/>
      </c>
    </row>
    <row r="781" customFormat="false" ht="15" hidden="false" customHeight="false" outlineLevel="0" collapsed="false">
      <c r="A781" s="27" t="str">
        <f aca="false">IF(COUNTA(B781:I781)=0,"",ROW()-4)</f>
        <v/>
      </c>
      <c r="B781" s="28"/>
      <c r="C781" s="29"/>
      <c r="D781" s="30"/>
      <c r="E781" s="29"/>
      <c r="F781" s="30"/>
      <c r="G781" s="31"/>
      <c r="H781" s="32"/>
      <c r="I781" s="32"/>
      <c r="J781" s="33" t="str">
        <f aca="false">IF(OR(H781="",I781=""),"",IF(UPPER(SUBSTITUTE(SUBSTITUTE(SUBSTITUTE(H781," ",""),",",""),";",""))=UPPER(SUBSTITUTE(SUBSTITUTE(SUBSTITUTE(I781," ",""),",",""),";","")),"Correct","Wrong"))</f>
        <v/>
      </c>
      <c r="K781" s="29"/>
      <c r="L781" s="29"/>
      <c r="M781" s="27" t="str">
        <f aca="false">IF(E781="","",IFERROR(INDEX(Lists!$B$5:$B$12,MATCH(E781,Lists!$A$5:$A$12,0)),""))</f>
        <v/>
      </c>
      <c r="N781" s="33" t="str">
        <f aca="false">IF(OR(L781="",M781=""),"",IF(L781&gt;M781,"Slow",IF(AND(J781="Wrong",L781&lt;0.5*M781),"Rushed?","OK")))</f>
        <v/>
      </c>
      <c r="O781" s="30"/>
      <c r="P781" s="30"/>
      <c r="Q781" s="34" t="str">
        <f aca="false">IF(OR(B781="",J781=""),"",IF(OR(J781="Wrong",K781="50-50",K781="Guess"),B781+Lists!$Y$5,""))</f>
        <v/>
      </c>
      <c r="R781" s="29"/>
      <c r="S781" s="34" t="str">
        <f aca="false">IF(Q781="","",B781+Lists!$Y$6)</f>
        <v/>
      </c>
      <c r="T781" s="29"/>
      <c r="U781" s="33" t="str">
        <f aca="true">IF(J781="","",IF(Q781="","—",IF(T781="Correct","Mastered",IF(OR(R781="Wrong",T781="Wrong"),"Keep reviewing",IF(AND(R781="",TODAY()&gt;=Q781),"Retry 1 DUE",IF(AND(R781="Correct",T781="",TODAY()&gt;=S781),"Retry 2 DUE",IF(R781="","Retry 1 scheduled","Retry 2 scheduled")))))))</f>
        <v/>
      </c>
    </row>
    <row r="782" customFormat="false" ht="15" hidden="false" customHeight="false" outlineLevel="0" collapsed="false">
      <c r="A782" s="27" t="str">
        <f aca="false">IF(COUNTA(B782:I782)=0,"",ROW()-4)</f>
        <v/>
      </c>
      <c r="B782" s="28"/>
      <c r="C782" s="29"/>
      <c r="D782" s="30"/>
      <c r="E782" s="29"/>
      <c r="F782" s="30"/>
      <c r="G782" s="31"/>
      <c r="H782" s="32"/>
      <c r="I782" s="32"/>
      <c r="J782" s="33" t="str">
        <f aca="false">IF(OR(H782="",I782=""),"",IF(UPPER(SUBSTITUTE(SUBSTITUTE(SUBSTITUTE(H782," ",""),",",""),";",""))=UPPER(SUBSTITUTE(SUBSTITUTE(SUBSTITUTE(I782," ",""),",",""),";","")),"Correct","Wrong"))</f>
        <v/>
      </c>
      <c r="K782" s="29"/>
      <c r="L782" s="29"/>
      <c r="M782" s="27" t="str">
        <f aca="false">IF(E782="","",IFERROR(INDEX(Lists!$B$5:$B$12,MATCH(E782,Lists!$A$5:$A$12,0)),""))</f>
        <v/>
      </c>
      <c r="N782" s="33" t="str">
        <f aca="false">IF(OR(L782="",M782=""),"",IF(L782&gt;M782,"Slow",IF(AND(J782="Wrong",L782&lt;0.5*M782),"Rushed?","OK")))</f>
        <v/>
      </c>
      <c r="O782" s="30"/>
      <c r="P782" s="30"/>
      <c r="Q782" s="34" t="str">
        <f aca="false">IF(OR(B782="",J782=""),"",IF(OR(J782="Wrong",K782="50-50",K782="Guess"),B782+Lists!$Y$5,""))</f>
        <v/>
      </c>
      <c r="R782" s="29"/>
      <c r="S782" s="34" t="str">
        <f aca="false">IF(Q782="","",B782+Lists!$Y$6)</f>
        <v/>
      </c>
      <c r="T782" s="29"/>
      <c r="U782" s="33" t="str">
        <f aca="true">IF(J782="","",IF(Q782="","—",IF(T782="Correct","Mastered",IF(OR(R782="Wrong",T782="Wrong"),"Keep reviewing",IF(AND(R782="",TODAY()&gt;=Q782),"Retry 1 DUE",IF(AND(R782="Correct",T782="",TODAY()&gt;=S782),"Retry 2 DUE",IF(R782="","Retry 1 scheduled","Retry 2 scheduled")))))))</f>
        <v/>
      </c>
    </row>
    <row r="783" customFormat="false" ht="15" hidden="false" customHeight="false" outlineLevel="0" collapsed="false">
      <c r="A783" s="27" t="str">
        <f aca="false">IF(COUNTA(B783:I783)=0,"",ROW()-4)</f>
        <v/>
      </c>
      <c r="B783" s="28"/>
      <c r="C783" s="29"/>
      <c r="D783" s="30"/>
      <c r="E783" s="29"/>
      <c r="F783" s="30"/>
      <c r="G783" s="31"/>
      <c r="H783" s="32"/>
      <c r="I783" s="32"/>
      <c r="J783" s="33" t="str">
        <f aca="false">IF(OR(H783="",I783=""),"",IF(UPPER(SUBSTITUTE(SUBSTITUTE(SUBSTITUTE(H783," ",""),",",""),";",""))=UPPER(SUBSTITUTE(SUBSTITUTE(SUBSTITUTE(I783," ",""),",",""),";","")),"Correct","Wrong"))</f>
        <v/>
      </c>
      <c r="K783" s="29"/>
      <c r="L783" s="29"/>
      <c r="M783" s="27" t="str">
        <f aca="false">IF(E783="","",IFERROR(INDEX(Lists!$B$5:$B$12,MATCH(E783,Lists!$A$5:$A$12,0)),""))</f>
        <v/>
      </c>
      <c r="N783" s="33" t="str">
        <f aca="false">IF(OR(L783="",M783=""),"",IF(L783&gt;M783,"Slow",IF(AND(J783="Wrong",L783&lt;0.5*M783),"Rushed?","OK")))</f>
        <v/>
      </c>
      <c r="O783" s="30"/>
      <c r="P783" s="30"/>
      <c r="Q783" s="34" t="str">
        <f aca="false">IF(OR(B783="",J783=""),"",IF(OR(J783="Wrong",K783="50-50",K783="Guess"),B783+Lists!$Y$5,""))</f>
        <v/>
      </c>
      <c r="R783" s="29"/>
      <c r="S783" s="34" t="str">
        <f aca="false">IF(Q783="","",B783+Lists!$Y$6)</f>
        <v/>
      </c>
      <c r="T783" s="29"/>
      <c r="U783" s="33" t="str">
        <f aca="true">IF(J783="","",IF(Q783="","—",IF(T783="Correct","Mastered",IF(OR(R783="Wrong",T783="Wrong"),"Keep reviewing",IF(AND(R783="",TODAY()&gt;=Q783),"Retry 1 DUE",IF(AND(R783="Correct",T783="",TODAY()&gt;=S783),"Retry 2 DUE",IF(R783="","Retry 1 scheduled","Retry 2 scheduled")))))))</f>
        <v/>
      </c>
    </row>
    <row r="784" customFormat="false" ht="15" hidden="false" customHeight="false" outlineLevel="0" collapsed="false">
      <c r="A784" s="27" t="str">
        <f aca="false">IF(COUNTA(B784:I784)=0,"",ROW()-4)</f>
        <v/>
      </c>
      <c r="B784" s="28"/>
      <c r="C784" s="29"/>
      <c r="D784" s="30"/>
      <c r="E784" s="29"/>
      <c r="F784" s="30"/>
      <c r="G784" s="31"/>
      <c r="H784" s="32"/>
      <c r="I784" s="32"/>
      <c r="J784" s="33" t="str">
        <f aca="false">IF(OR(H784="",I784=""),"",IF(UPPER(SUBSTITUTE(SUBSTITUTE(SUBSTITUTE(H784," ",""),",",""),";",""))=UPPER(SUBSTITUTE(SUBSTITUTE(SUBSTITUTE(I784," ",""),",",""),";","")),"Correct","Wrong"))</f>
        <v/>
      </c>
      <c r="K784" s="29"/>
      <c r="L784" s="29"/>
      <c r="M784" s="27" t="str">
        <f aca="false">IF(E784="","",IFERROR(INDEX(Lists!$B$5:$B$12,MATCH(E784,Lists!$A$5:$A$12,0)),""))</f>
        <v/>
      </c>
      <c r="N784" s="33" t="str">
        <f aca="false">IF(OR(L784="",M784=""),"",IF(L784&gt;M784,"Slow",IF(AND(J784="Wrong",L784&lt;0.5*M784),"Rushed?","OK")))</f>
        <v/>
      </c>
      <c r="O784" s="30"/>
      <c r="P784" s="30"/>
      <c r="Q784" s="34" t="str">
        <f aca="false">IF(OR(B784="",J784=""),"",IF(OR(J784="Wrong",K784="50-50",K784="Guess"),B784+Lists!$Y$5,""))</f>
        <v/>
      </c>
      <c r="R784" s="29"/>
      <c r="S784" s="34" t="str">
        <f aca="false">IF(Q784="","",B784+Lists!$Y$6)</f>
        <v/>
      </c>
      <c r="T784" s="29"/>
      <c r="U784" s="33" t="str">
        <f aca="true">IF(J784="","",IF(Q784="","—",IF(T784="Correct","Mastered",IF(OR(R784="Wrong",T784="Wrong"),"Keep reviewing",IF(AND(R784="",TODAY()&gt;=Q784),"Retry 1 DUE",IF(AND(R784="Correct",T784="",TODAY()&gt;=S784),"Retry 2 DUE",IF(R784="","Retry 1 scheduled","Retry 2 scheduled")))))))</f>
        <v/>
      </c>
    </row>
    <row r="785" customFormat="false" ht="15" hidden="false" customHeight="false" outlineLevel="0" collapsed="false">
      <c r="A785" s="27" t="str">
        <f aca="false">IF(COUNTA(B785:I785)=0,"",ROW()-4)</f>
        <v/>
      </c>
      <c r="B785" s="28"/>
      <c r="C785" s="29"/>
      <c r="D785" s="30"/>
      <c r="E785" s="29"/>
      <c r="F785" s="30"/>
      <c r="G785" s="31"/>
      <c r="H785" s="32"/>
      <c r="I785" s="32"/>
      <c r="J785" s="33" t="str">
        <f aca="false">IF(OR(H785="",I785=""),"",IF(UPPER(SUBSTITUTE(SUBSTITUTE(SUBSTITUTE(H785," ",""),",",""),";",""))=UPPER(SUBSTITUTE(SUBSTITUTE(SUBSTITUTE(I785," ",""),",",""),";","")),"Correct","Wrong"))</f>
        <v/>
      </c>
      <c r="K785" s="29"/>
      <c r="L785" s="29"/>
      <c r="M785" s="27" t="str">
        <f aca="false">IF(E785="","",IFERROR(INDEX(Lists!$B$5:$B$12,MATCH(E785,Lists!$A$5:$A$12,0)),""))</f>
        <v/>
      </c>
      <c r="N785" s="33" t="str">
        <f aca="false">IF(OR(L785="",M785=""),"",IF(L785&gt;M785,"Slow",IF(AND(J785="Wrong",L785&lt;0.5*M785),"Rushed?","OK")))</f>
        <v/>
      </c>
      <c r="O785" s="30"/>
      <c r="P785" s="30"/>
      <c r="Q785" s="34" t="str">
        <f aca="false">IF(OR(B785="",J785=""),"",IF(OR(J785="Wrong",K785="50-50",K785="Guess"),B785+Lists!$Y$5,""))</f>
        <v/>
      </c>
      <c r="R785" s="29"/>
      <c r="S785" s="34" t="str">
        <f aca="false">IF(Q785="","",B785+Lists!$Y$6)</f>
        <v/>
      </c>
      <c r="T785" s="29"/>
      <c r="U785" s="33" t="str">
        <f aca="true">IF(J785="","",IF(Q785="","—",IF(T785="Correct","Mastered",IF(OR(R785="Wrong",T785="Wrong"),"Keep reviewing",IF(AND(R785="",TODAY()&gt;=Q785),"Retry 1 DUE",IF(AND(R785="Correct",T785="",TODAY()&gt;=S785),"Retry 2 DUE",IF(R785="","Retry 1 scheduled","Retry 2 scheduled")))))))</f>
        <v/>
      </c>
    </row>
    <row r="786" customFormat="false" ht="15" hidden="false" customHeight="false" outlineLevel="0" collapsed="false">
      <c r="A786" s="27" t="str">
        <f aca="false">IF(COUNTA(B786:I786)=0,"",ROW()-4)</f>
        <v/>
      </c>
      <c r="B786" s="28"/>
      <c r="C786" s="29"/>
      <c r="D786" s="30"/>
      <c r="E786" s="29"/>
      <c r="F786" s="30"/>
      <c r="G786" s="31"/>
      <c r="H786" s="32"/>
      <c r="I786" s="32"/>
      <c r="J786" s="33" t="str">
        <f aca="false">IF(OR(H786="",I786=""),"",IF(UPPER(SUBSTITUTE(SUBSTITUTE(SUBSTITUTE(H786," ",""),",",""),";",""))=UPPER(SUBSTITUTE(SUBSTITUTE(SUBSTITUTE(I786," ",""),",",""),";","")),"Correct","Wrong"))</f>
        <v/>
      </c>
      <c r="K786" s="29"/>
      <c r="L786" s="29"/>
      <c r="M786" s="27" t="str">
        <f aca="false">IF(E786="","",IFERROR(INDEX(Lists!$B$5:$B$12,MATCH(E786,Lists!$A$5:$A$12,0)),""))</f>
        <v/>
      </c>
      <c r="N786" s="33" t="str">
        <f aca="false">IF(OR(L786="",M786=""),"",IF(L786&gt;M786,"Slow",IF(AND(J786="Wrong",L786&lt;0.5*M786),"Rushed?","OK")))</f>
        <v/>
      </c>
      <c r="O786" s="30"/>
      <c r="P786" s="30"/>
      <c r="Q786" s="34" t="str">
        <f aca="false">IF(OR(B786="",J786=""),"",IF(OR(J786="Wrong",K786="50-50",K786="Guess"),B786+Lists!$Y$5,""))</f>
        <v/>
      </c>
      <c r="R786" s="29"/>
      <c r="S786" s="34" t="str">
        <f aca="false">IF(Q786="","",B786+Lists!$Y$6)</f>
        <v/>
      </c>
      <c r="T786" s="29"/>
      <c r="U786" s="33" t="str">
        <f aca="true">IF(J786="","",IF(Q786="","—",IF(T786="Correct","Mastered",IF(OR(R786="Wrong",T786="Wrong"),"Keep reviewing",IF(AND(R786="",TODAY()&gt;=Q786),"Retry 1 DUE",IF(AND(R786="Correct",T786="",TODAY()&gt;=S786),"Retry 2 DUE",IF(R786="","Retry 1 scheduled","Retry 2 scheduled")))))))</f>
        <v/>
      </c>
    </row>
    <row r="787" customFormat="false" ht="15" hidden="false" customHeight="false" outlineLevel="0" collapsed="false">
      <c r="A787" s="27" t="str">
        <f aca="false">IF(COUNTA(B787:I787)=0,"",ROW()-4)</f>
        <v/>
      </c>
      <c r="B787" s="28"/>
      <c r="C787" s="29"/>
      <c r="D787" s="30"/>
      <c r="E787" s="29"/>
      <c r="F787" s="30"/>
      <c r="G787" s="31"/>
      <c r="H787" s="32"/>
      <c r="I787" s="32"/>
      <c r="J787" s="33" t="str">
        <f aca="false">IF(OR(H787="",I787=""),"",IF(UPPER(SUBSTITUTE(SUBSTITUTE(SUBSTITUTE(H787," ",""),",",""),";",""))=UPPER(SUBSTITUTE(SUBSTITUTE(SUBSTITUTE(I787," ",""),",",""),";","")),"Correct","Wrong"))</f>
        <v/>
      </c>
      <c r="K787" s="29"/>
      <c r="L787" s="29"/>
      <c r="M787" s="27" t="str">
        <f aca="false">IF(E787="","",IFERROR(INDEX(Lists!$B$5:$B$12,MATCH(E787,Lists!$A$5:$A$12,0)),""))</f>
        <v/>
      </c>
      <c r="N787" s="33" t="str">
        <f aca="false">IF(OR(L787="",M787=""),"",IF(L787&gt;M787,"Slow",IF(AND(J787="Wrong",L787&lt;0.5*M787),"Rushed?","OK")))</f>
        <v/>
      </c>
      <c r="O787" s="30"/>
      <c r="P787" s="30"/>
      <c r="Q787" s="34" t="str">
        <f aca="false">IF(OR(B787="",J787=""),"",IF(OR(J787="Wrong",K787="50-50",K787="Guess"),B787+Lists!$Y$5,""))</f>
        <v/>
      </c>
      <c r="R787" s="29"/>
      <c r="S787" s="34" t="str">
        <f aca="false">IF(Q787="","",B787+Lists!$Y$6)</f>
        <v/>
      </c>
      <c r="T787" s="29"/>
      <c r="U787" s="33" t="str">
        <f aca="true">IF(J787="","",IF(Q787="","—",IF(T787="Correct","Mastered",IF(OR(R787="Wrong",T787="Wrong"),"Keep reviewing",IF(AND(R787="",TODAY()&gt;=Q787),"Retry 1 DUE",IF(AND(R787="Correct",T787="",TODAY()&gt;=S787),"Retry 2 DUE",IF(R787="","Retry 1 scheduled","Retry 2 scheduled")))))))</f>
        <v/>
      </c>
    </row>
    <row r="788" customFormat="false" ht="15" hidden="false" customHeight="false" outlineLevel="0" collapsed="false">
      <c r="A788" s="27" t="str">
        <f aca="false">IF(COUNTA(B788:I788)=0,"",ROW()-4)</f>
        <v/>
      </c>
      <c r="B788" s="28"/>
      <c r="C788" s="29"/>
      <c r="D788" s="30"/>
      <c r="E788" s="29"/>
      <c r="F788" s="30"/>
      <c r="G788" s="31"/>
      <c r="H788" s="32"/>
      <c r="I788" s="32"/>
      <c r="J788" s="33" t="str">
        <f aca="false">IF(OR(H788="",I788=""),"",IF(UPPER(SUBSTITUTE(SUBSTITUTE(SUBSTITUTE(H788," ",""),",",""),";",""))=UPPER(SUBSTITUTE(SUBSTITUTE(SUBSTITUTE(I788," ",""),",",""),";","")),"Correct","Wrong"))</f>
        <v/>
      </c>
      <c r="K788" s="29"/>
      <c r="L788" s="29"/>
      <c r="M788" s="27" t="str">
        <f aca="false">IF(E788="","",IFERROR(INDEX(Lists!$B$5:$B$12,MATCH(E788,Lists!$A$5:$A$12,0)),""))</f>
        <v/>
      </c>
      <c r="N788" s="33" t="str">
        <f aca="false">IF(OR(L788="",M788=""),"",IF(L788&gt;M788,"Slow",IF(AND(J788="Wrong",L788&lt;0.5*M788),"Rushed?","OK")))</f>
        <v/>
      </c>
      <c r="O788" s="30"/>
      <c r="P788" s="30"/>
      <c r="Q788" s="34" t="str">
        <f aca="false">IF(OR(B788="",J788=""),"",IF(OR(J788="Wrong",K788="50-50",K788="Guess"),B788+Lists!$Y$5,""))</f>
        <v/>
      </c>
      <c r="R788" s="29"/>
      <c r="S788" s="34" t="str">
        <f aca="false">IF(Q788="","",B788+Lists!$Y$6)</f>
        <v/>
      </c>
      <c r="T788" s="29"/>
      <c r="U788" s="33" t="str">
        <f aca="true">IF(J788="","",IF(Q788="","—",IF(T788="Correct","Mastered",IF(OR(R788="Wrong",T788="Wrong"),"Keep reviewing",IF(AND(R788="",TODAY()&gt;=Q788),"Retry 1 DUE",IF(AND(R788="Correct",T788="",TODAY()&gt;=S788),"Retry 2 DUE",IF(R788="","Retry 1 scheduled","Retry 2 scheduled")))))))</f>
        <v/>
      </c>
    </row>
    <row r="789" customFormat="false" ht="15" hidden="false" customHeight="false" outlineLevel="0" collapsed="false">
      <c r="A789" s="27" t="str">
        <f aca="false">IF(COUNTA(B789:I789)=0,"",ROW()-4)</f>
        <v/>
      </c>
      <c r="B789" s="28"/>
      <c r="C789" s="29"/>
      <c r="D789" s="30"/>
      <c r="E789" s="29"/>
      <c r="F789" s="30"/>
      <c r="G789" s="31"/>
      <c r="H789" s="32"/>
      <c r="I789" s="32"/>
      <c r="J789" s="33" t="str">
        <f aca="false">IF(OR(H789="",I789=""),"",IF(UPPER(SUBSTITUTE(SUBSTITUTE(SUBSTITUTE(H789," ",""),",",""),";",""))=UPPER(SUBSTITUTE(SUBSTITUTE(SUBSTITUTE(I789," ",""),",",""),";","")),"Correct","Wrong"))</f>
        <v/>
      </c>
      <c r="K789" s="29"/>
      <c r="L789" s="29"/>
      <c r="M789" s="27" t="str">
        <f aca="false">IF(E789="","",IFERROR(INDEX(Lists!$B$5:$B$12,MATCH(E789,Lists!$A$5:$A$12,0)),""))</f>
        <v/>
      </c>
      <c r="N789" s="33" t="str">
        <f aca="false">IF(OR(L789="",M789=""),"",IF(L789&gt;M789,"Slow",IF(AND(J789="Wrong",L789&lt;0.5*M789),"Rushed?","OK")))</f>
        <v/>
      </c>
      <c r="O789" s="30"/>
      <c r="P789" s="30"/>
      <c r="Q789" s="34" t="str">
        <f aca="false">IF(OR(B789="",J789=""),"",IF(OR(J789="Wrong",K789="50-50",K789="Guess"),B789+Lists!$Y$5,""))</f>
        <v/>
      </c>
      <c r="R789" s="29"/>
      <c r="S789" s="34" t="str">
        <f aca="false">IF(Q789="","",B789+Lists!$Y$6)</f>
        <v/>
      </c>
      <c r="T789" s="29"/>
      <c r="U789" s="33" t="str">
        <f aca="true">IF(J789="","",IF(Q789="","—",IF(T789="Correct","Mastered",IF(OR(R789="Wrong",T789="Wrong"),"Keep reviewing",IF(AND(R789="",TODAY()&gt;=Q789),"Retry 1 DUE",IF(AND(R789="Correct",T789="",TODAY()&gt;=S789),"Retry 2 DUE",IF(R789="","Retry 1 scheduled","Retry 2 scheduled")))))))</f>
        <v/>
      </c>
    </row>
    <row r="790" customFormat="false" ht="15" hidden="false" customHeight="false" outlineLevel="0" collapsed="false">
      <c r="A790" s="27" t="str">
        <f aca="false">IF(COUNTA(B790:I790)=0,"",ROW()-4)</f>
        <v/>
      </c>
      <c r="B790" s="28"/>
      <c r="C790" s="29"/>
      <c r="D790" s="30"/>
      <c r="E790" s="29"/>
      <c r="F790" s="30"/>
      <c r="G790" s="31"/>
      <c r="H790" s="32"/>
      <c r="I790" s="32"/>
      <c r="J790" s="33" t="str">
        <f aca="false">IF(OR(H790="",I790=""),"",IF(UPPER(SUBSTITUTE(SUBSTITUTE(SUBSTITUTE(H790," ",""),",",""),";",""))=UPPER(SUBSTITUTE(SUBSTITUTE(SUBSTITUTE(I790," ",""),",",""),";","")),"Correct","Wrong"))</f>
        <v/>
      </c>
      <c r="K790" s="29"/>
      <c r="L790" s="29"/>
      <c r="M790" s="27" t="str">
        <f aca="false">IF(E790="","",IFERROR(INDEX(Lists!$B$5:$B$12,MATCH(E790,Lists!$A$5:$A$12,0)),""))</f>
        <v/>
      </c>
      <c r="N790" s="33" t="str">
        <f aca="false">IF(OR(L790="",M790=""),"",IF(L790&gt;M790,"Slow",IF(AND(J790="Wrong",L790&lt;0.5*M790),"Rushed?","OK")))</f>
        <v/>
      </c>
      <c r="O790" s="30"/>
      <c r="P790" s="30"/>
      <c r="Q790" s="34" t="str">
        <f aca="false">IF(OR(B790="",J790=""),"",IF(OR(J790="Wrong",K790="50-50",K790="Guess"),B790+Lists!$Y$5,""))</f>
        <v/>
      </c>
      <c r="R790" s="29"/>
      <c r="S790" s="34" t="str">
        <f aca="false">IF(Q790="","",B790+Lists!$Y$6)</f>
        <v/>
      </c>
      <c r="T790" s="29"/>
      <c r="U790" s="33" t="str">
        <f aca="true">IF(J790="","",IF(Q790="","—",IF(T790="Correct","Mastered",IF(OR(R790="Wrong",T790="Wrong"),"Keep reviewing",IF(AND(R790="",TODAY()&gt;=Q790),"Retry 1 DUE",IF(AND(R790="Correct",T790="",TODAY()&gt;=S790),"Retry 2 DUE",IF(R790="","Retry 1 scheduled","Retry 2 scheduled")))))))</f>
        <v/>
      </c>
    </row>
    <row r="791" customFormat="false" ht="15" hidden="false" customHeight="false" outlineLevel="0" collapsed="false">
      <c r="A791" s="27" t="str">
        <f aca="false">IF(COUNTA(B791:I791)=0,"",ROW()-4)</f>
        <v/>
      </c>
      <c r="B791" s="28"/>
      <c r="C791" s="29"/>
      <c r="D791" s="30"/>
      <c r="E791" s="29"/>
      <c r="F791" s="30"/>
      <c r="G791" s="31"/>
      <c r="H791" s="32"/>
      <c r="I791" s="32"/>
      <c r="J791" s="33" t="str">
        <f aca="false">IF(OR(H791="",I791=""),"",IF(UPPER(SUBSTITUTE(SUBSTITUTE(SUBSTITUTE(H791," ",""),",",""),";",""))=UPPER(SUBSTITUTE(SUBSTITUTE(SUBSTITUTE(I791," ",""),",",""),";","")),"Correct","Wrong"))</f>
        <v/>
      </c>
      <c r="K791" s="29"/>
      <c r="L791" s="29"/>
      <c r="M791" s="27" t="str">
        <f aca="false">IF(E791="","",IFERROR(INDEX(Lists!$B$5:$B$12,MATCH(E791,Lists!$A$5:$A$12,0)),""))</f>
        <v/>
      </c>
      <c r="N791" s="33" t="str">
        <f aca="false">IF(OR(L791="",M791=""),"",IF(L791&gt;M791,"Slow",IF(AND(J791="Wrong",L791&lt;0.5*M791),"Rushed?","OK")))</f>
        <v/>
      </c>
      <c r="O791" s="30"/>
      <c r="P791" s="30"/>
      <c r="Q791" s="34" t="str">
        <f aca="false">IF(OR(B791="",J791=""),"",IF(OR(J791="Wrong",K791="50-50",K791="Guess"),B791+Lists!$Y$5,""))</f>
        <v/>
      </c>
      <c r="R791" s="29"/>
      <c r="S791" s="34" t="str">
        <f aca="false">IF(Q791="","",B791+Lists!$Y$6)</f>
        <v/>
      </c>
      <c r="T791" s="29"/>
      <c r="U791" s="33" t="str">
        <f aca="true">IF(J791="","",IF(Q791="","—",IF(T791="Correct","Mastered",IF(OR(R791="Wrong",T791="Wrong"),"Keep reviewing",IF(AND(R791="",TODAY()&gt;=Q791),"Retry 1 DUE",IF(AND(R791="Correct",T791="",TODAY()&gt;=S791),"Retry 2 DUE",IF(R791="","Retry 1 scheduled","Retry 2 scheduled")))))))</f>
        <v/>
      </c>
    </row>
    <row r="792" customFormat="false" ht="15" hidden="false" customHeight="false" outlineLevel="0" collapsed="false">
      <c r="A792" s="27" t="str">
        <f aca="false">IF(COUNTA(B792:I792)=0,"",ROW()-4)</f>
        <v/>
      </c>
      <c r="B792" s="28"/>
      <c r="C792" s="29"/>
      <c r="D792" s="30"/>
      <c r="E792" s="29"/>
      <c r="F792" s="30"/>
      <c r="G792" s="31"/>
      <c r="H792" s="32"/>
      <c r="I792" s="32"/>
      <c r="J792" s="33" t="str">
        <f aca="false">IF(OR(H792="",I792=""),"",IF(UPPER(SUBSTITUTE(SUBSTITUTE(SUBSTITUTE(H792," ",""),",",""),";",""))=UPPER(SUBSTITUTE(SUBSTITUTE(SUBSTITUTE(I792," ",""),",",""),";","")),"Correct","Wrong"))</f>
        <v/>
      </c>
      <c r="K792" s="29"/>
      <c r="L792" s="29"/>
      <c r="M792" s="27" t="str">
        <f aca="false">IF(E792="","",IFERROR(INDEX(Lists!$B$5:$B$12,MATCH(E792,Lists!$A$5:$A$12,0)),""))</f>
        <v/>
      </c>
      <c r="N792" s="33" t="str">
        <f aca="false">IF(OR(L792="",M792=""),"",IF(L792&gt;M792,"Slow",IF(AND(J792="Wrong",L792&lt;0.5*M792),"Rushed?","OK")))</f>
        <v/>
      </c>
      <c r="O792" s="30"/>
      <c r="P792" s="30"/>
      <c r="Q792" s="34" t="str">
        <f aca="false">IF(OR(B792="",J792=""),"",IF(OR(J792="Wrong",K792="50-50",K792="Guess"),B792+Lists!$Y$5,""))</f>
        <v/>
      </c>
      <c r="R792" s="29"/>
      <c r="S792" s="34" t="str">
        <f aca="false">IF(Q792="","",B792+Lists!$Y$6)</f>
        <v/>
      </c>
      <c r="T792" s="29"/>
      <c r="U792" s="33" t="str">
        <f aca="true">IF(J792="","",IF(Q792="","—",IF(T792="Correct","Mastered",IF(OR(R792="Wrong",T792="Wrong"),"Keep reviewing",IF(AND(R792="",TODAY()&gt;=Q792),"Retry 1 DUE",IF(AND(R792="Correct",T792="",TODAY()&gt;=S792),"Retry 2 DUE",IF(R792="","Retry 1 scheduled","Retry 2 scheduled")))))))</f>
        <v/>
      </c>
    </row>
    <row r="793" customFormat="false" ht="15" hidden="false" customHeight="false" outlineLevel="0" collapsed="false">
      <c r="A793" s="27" t="str">
        <f aca="false">IF(COUNTA(B793:I793)=0,"",ROW()-4)</f>
        <v/>
      </c>
      <c r="B793" s="28"/>
      <c r="C793" s="29"/>
      <c r="D793" s="30"/>
      <c r="E793" s="29"/>
      <c r="F793" s="30"/>
      <c r="G793" s="31"/>
      <c r="H793" s="32"/>
      <c r="I793" s="32"/>
      <c r="J793" s="33" t="str">
        <f aca="false">IF(OR(H793="",I793=""),"",IF(UPPER(SUBSTITUTE(SUBSTITUTE(SUBSTITUTE(H793," ",""),",",""),";",""))=UPPER(SUBSTITUTE(SUBSTITUTE(SUBSTITUTE(I793," ",""),",",""),";","")),"Correct","Wrong"))</f>
        <v/>
      </c>
      <c r="K793" s="29"/>
      <c r="L793" s="29"/>
      <c r="M793" s="27" t="str">
        <f aca="false">IF(E793="","",IFERROR(INDEX(Lists!$B$5:$B$12,MATCH(E793,Lists!$A$5:$A$12,0)),""))</f>
        <v/>
      </c>
      <c r="N793" s="33" t="str">
        <f aca="false">IF(OR(L793="",M793=""),"",IF(L793&gt;M793,"Slow",IF(AND(J793="Wrong",L793&lt;0.5*M793),"Rushed?","OK")))</f>
        <v/>
      </c>
      <c r="O793" s="30"/>
      <c r="P793" s="30"/>
      <c r="Q793" s="34" t="str">
        <f aca="false">IF(OR(B793="",J793=""),"",IF(OR(J793="Wrong",K793="50-50",K793="Guess"),B793+Lists!$Y$5,""))</f>
        <v/>
      </c>
      <c r="R793" s="29"/>
      <c r="S793" s="34" t="str">
        <f aca="false">IF(Q793="","",B793+Lists!$Y$6)</f>
        <v/>
      </c>
      <c r="T793" s="29"/>
      <c r="U793" s="33" t="str">
        <f aca="true">IF(J793="","",IF(Q793="","—",IF(T793="Correct","Mastered",IF(OR(R793="Wrong",T793="Wrong"),"Keep reviewing",IF(AND(R793="",TODAY()&gt;=Q793),"Retry 1 DUE",IF(AND(R793="Correct",T793="",TODAY()&gt;=S793),"Retry 2 DUE",IF(R793="","Retry 1 scheduled","Retry 2 scheduled")))))))</f>
        <v/>
      </c>
    </row>
    <row r="794" customFormat="false" ht="15" hidden="false" customHeight="false" outlineLevel="0" collapsed="false">
      <c r="A794" s="27" t="str">
        <f aca="false">IF(COUNTA(B794:I794)=0,"",ROW()-4)</f>
        <v/>
      </c>
      <c r="B794" s="28"/>
      <c r="C794" s="29"/>
      <c r="D794" s="30"/>
      <c r="E794" s="29"/>
      <c r="F794" s="30"/>
      <c r="G794" s="31"/>
      <c r="H794" s="32"/>
      <c r="I794" s="32"/>
      <c r="J794" s="33" t="str">
        <f aca="false">IF(OR(H794="",I794=""),"",IF(UPPER(SUBSTITUTE(SUBSTITUTE(SUBSTITUTE(H794," ",""),",",""),";",""))=UPPER(SUBSTITUTE(SUBSTITUTE(SUBSTITUTE(I794," ",""),",",""),";","")),"Correct","Wrong"))</f>
        <v/>
      </c>
      <c r="K794" s="29"/>
      <c r="L794" s="29"/>
      <c r="M794" s="27" t="str">
        <f aca="false">IF(E794="","",IFERROR(INDEX(Lists!$B$5:$B$12,MATCH(E794,Lists!$A$5:$A$12,0)),""))</f>
        <v/>
      </c>
      <c r="N794" s="33" t="str">
        <f aca="false">IF(OR(L794="",M794=""),"",IF(L794&gt;M794,"Slow",IF(AND(J794="Wrong",L794&lt;0.5*M794),"Rushed?","OK")))</f>
        <v/>
      </c>
      <c r="O794" s="30"/>
      <c r="P794" s="30"/>
      <c r="Q794" s="34" t="str">
        <f aca="false">IF(OR(B794="",J794=""),"",IF(OR(J794="Wrong",K794="50-50",K794="Guess"),B794+Lists!$Y$5,""))</f>
        <v/>
      </c>
      <c r="R794" s="29"/>
      <c r="S794" s="34" t="str">
        <f aca="false">IF(Q794="","",B794+Lists!$Y$6)</f>
        <v/>
      </c>
      <c r="T794" s="29"/>
      <c r="U794" s="33" t="str">
        <f aca="true">IF(J794="","",IF(Q794="","—",IF(T794="Correct","Mastered",IF(OR(R794="Wrong",T794="Wrong"),"Keep reviewing",IF(AND(R794="",TODAY()&gt;=Q794),"Retry 1 DUE",IF(AND(R794="Correct",T794="",TODAY()&gt;=S794),"Retry 2 DUE",IF(R794="","Retry 1 scheduled","Retry 2 scheduled")))))))</f>
        <v/>
      </c>
    </row>
    <row r="795" customFormat="false" ht="15" hidden="false" customHeight="false" outlineLevel="0" collapsed="false">
      <c r="A795" s="27" t="str">
        <f aca="false">IF(COUNTA(B795:I795)=0,"",ROW()-4)</f>
        <v/>
      </c>
      <c r="B795" s="28"/>
      <c r="C795" s="29"/>
      <c r="D795" s="30"/>
      <c r="E795" s="29"/>
      <c r="F795" s="30"/>
      <c r="G795" s="31"/>
      <c r="H795" s="32"/>
      <c r="I795" s="32"/>
      <c r="J795" s="33" t="str">
        <f aca="false">IF(OR(H795="",I795=""),"",IF(UPPER(SUBSTITUTE(SUBSTITUTE(SUBSTITUTE(H795," ",""),",",""),";",""))=UPPER(SUBSTITUTE(SUBSTITUTE(SUBSTITUTE(I795," ",""),",",""),";","")),"Correct","Wrong"))</f>
        <v/>
      </c>
      <c r="K795" s="29"/>
      <c r="L795" s="29"/>
      <c r="M795" s="27" t="str">
        <f aca="false">IF(E795="","",IFERROR(INDEX(Lists!$B$5:$B$12,MATCH(E795,Lists!$A$5:$A$12,0)),""))</f>
        <v/>
      </c>
      <c r="N795" s="33" t="str">
        <f aca="false">IF(OR(L795="",M795=""),"",IF(L795&gt;M795,"Slow",IF(AND(J795="Wrong",L795&lt;0.5*M795),"Rushed?","OK")))</f>
        <v/>
      </c>
      <c r="O795" s="30"/>
      <c r="P795" s="30"/>
      <c r="Q795" s="34" t="str">
        <f aca="false">IF(OR(B795="",J795=""),"",IF(OR(J795="Wrong",K795="50-50",K795="Guess"),B795+Lists!$Y$5,""))</f>
        <v/>
      </c>
      <c r="R795" s="29"/>
      <c r="S795" s="34" t="str">
        <f aca="false">IF(Q795="","",B795+Lists!$Y$6)</f>
        <v/>
      </c>
      <c r="T795" s="29"/>
      <c r="U795" s="33" t="str">
        <f aca="true">IF(J795="","",IF(Q795="","—",IF(T795="Correct","Mastered",IF(OR(R795="Wrong",T795="Wrong"),"Keep reviewing",IF(AND(R795="",TODAY()&gt;=Q795),"Retry 1 DUE",IF(AND(R795="Correct",T795="",TODAY()&gt;=S795),"Retry 2 DUE",IF(R795="","Retry 1 scheduled","Retry 2 scheduled")))))))</f>
        <v/>
      </c>
    </row>
    <row r="796" customFormat="false" ht="15" hidden="false" customHeight="false" outlineLevel="0" collapsed="false">
      <c r="A796" s="27" t="str">
        <f aca="false">IF(COUNTA(B796:I796)=0,"",ROW()-4)</f>
        <v/>
      </c>
      <c r="B796" s="28"/>
      <c r="C796" s="29"/>
      <c r="D796" s="30"/>
      <c r="E796" s="29"/>
      <c r="F796" s="30"/>
      <c r="G796" s="31"/>
      <c r="H796" s="32"/>
      <c r="I796" s="32"/>
      <c r="J796" s="33" t="str">
        <f aca="false">IF(OR(H796="",I796=""),"",IF(UPPER(SUBSTITUTE(SUBSTITUTE(SUBSTITUTE(H796," ",""),",",""),";",""))=UPPER(SUBSTITUTE(SUBSTITUTE(SUBSTITUTE(I796," ",""),",",""),";","")),"Correct","Wrong"))</f>
        <v/>
      </c>
      <c r="K796" s="29"/>
      <c r="L796" s="29"/>
      <c r="M796" s="27" t="str">
        <f aca="false">IF(E796="","",IFERROR(INDEX(Lists!$B$5:$B$12,MATCH(E796,Lists!$A$5:$A$12,0)),""))</f>
        <v/>
      </c>
      <c r="N796" s="33" t="str">
        <f aca="false">IF(OR(L796="",M796=""),"",IF(L796&gt;M796,"Slow",IF(AND(J796="Wrong",L796&lt;0.5*M796),"Rushed?","OK")))</f>
        <v/>
      </c>
      <c r="O796" s="30"/>
      <c r="P796" s="30"/>
      <c r="Q796" s="34" t="str">
        <f aca="false">IF(OR(B796="",J796=""),"",IF(OR(J796="Wrong",K796="50-50",K796="Guess"),B796+Lists!$Y$5,""))</f>
        <v/>
      </c>
      <c r="R796" s="29"/>
      <c r="S796" s="34" t="str">
        <f aca="false">IF(Q796="","",B796+Lists!$Y$6)</f>
        <v/>
      </c>
      <c r="T796" s="29"/>
      <c r="U796" s="33" t="str">
        <f aca="true">IF(J796="","",IF(Q796="","—",IF(T796="Correct","Mastered",IF(OR(R796="Wrong",T796="Wrong"),"Keep reviewing",IF(AND(R796="",TODAY()&gt;=Q796),"Retry 1 DUE",IF(AND(R796="Correct",T796="",TODAY()&gt;=S796),"Retry 2 DUE",IF(R796="","Retry 1 scheduled","Retry 2 scheduled")))))))</f>
        <v/>
      </c>
    </row>
    <row r="797" customFormat="false" ht="15" hidden="false" customHeight="false" outlineLevel="0" collapsed="false">
      <c r="A797" s="27" t="str">
        <f aca="false">IF(COUNTA(B797:I797)=0,"",ROW()-4)</f>
        <v/>
      </c>
      <c r="B797" s="28"/>
      <c r="C797" s="29"/>
      <c r="D797" s="30"/>
      <c r="E797" s="29"/>
      <c r="F797" s="30"/>
      <c r="G797" s="31"/>
      <c r="H797" s="32"/>
      <c r="I797" s="32"/>
      <c r="J797" s="33" t="str">
        <f aca="false">IF(OR(H797="",I797=""),"",IF(UPPER(SUBSTITUTE(SUBSTITUTE(SUBSTITUTE(H797," ",""),",",""),";",""))=UPPER(SUBSTITUTE(SUBSTITUTE(SUBSTITUTE(I797," ",""),",",""),";","")),"Correct","Wrong"))</f>
        <v/>
      </c>
      <c r="K797" s="29"/>
      <c r="L797" s="29"/>
      <c r="M797" s="27" t="str">
        <f aca="false">IF(E797="","",IFERROR(INDEX(Lists!$B$5:$B$12,MATCH(E797,Lists!$A$5:$A$12,0)),""))</f>
        <v/>
      </c>
      <c r="N797" s="33" t="str">
        <f aca="false">IF(OR(L797="",M797=""),"",IF(L797&gt;M797,"Slow",IF(AND(J797="Wrong",L797&lt;0.5*M797),"Rushed?","OK")))</f>
        <v/>
      </c>
      <c r="O797" s="30"/>
      <c r="P797" s="30"/>
      <c r="Q797" s="34" t="str">
        <f aca="false">IF(OR(B797="",J797=""),"",IF(OR(J797="Wrong",K797="50-50",K797="Guess"),B797+Lists!$Y$5,""))</f>
        <v/>
      </c>
      <c r="R797" s="29"/>
      <c r="S797" s="34" t="str">
        <f aca="false">IF(Q797="","",B797+Lists!$Y$6)</f>
        <v/>
      </c>
      <c r="T797" s="29"/>
      <c r="U797" s="33" t="str">
        <f aca="true">IF(J797="","",IF(Q797="","—",IF(T797="Correct","Mastered",IF(OR(R797="Wrong",T797="Wrong"),"Keep reviewing",IF(AND(R797="",TODAY()&gt;=Q797),"Retry 1 DUE",IF(AND(R797="Correct",T797="",TODAY()&gt;=S797),"Retry 2 DUE",IF(R797="","Retry 1 scheduled","Retry 2 scheduled")))))))</f>
        <v/>
      </c>
    </row>
    <row r="798" customFormat="false" ht="15" hidden="false" customHeight="false" outlineLevel="0" collapsed="false">
      <c r="A798" s="27" t="str">
        <f aca="false">IF(COUNTA(B798:I798)=0,"",ROW()-4)</f>
        <v/>
      </c>
      <c r="B798" s="28"/>
      <c r="C798" s="29"/>
      <c r="D798" s="30"/>
      <c r="E798" s="29"/>
      <c r="F798" s="30"/>
      <c r="G798" s="31"/>
      <c r="H798" s="32"/>
      <c r="I798" s="32"/>
      <c r="J798" s="33" t="str">
        <f aca="false">IF(OR(H798="",I798=""),"",IF(UPPER(SUBSTITUTE(SUBSTITUTE(SUBSTITUTE(H798," ",""),",",""),";",""))=UPPER(SUBSTITUTE(SUBSTITUTE(SUBSTITUTE(I798," ",""),",",""),";","")),"Correct","Wrong"))</f>
        <v/>
      </c>
      <c r="K798" s="29"/>
      <c r="L798" s="29"/>
      <c r="M798" s="27" t="str">
        <f aca="false">IF(E798="","",IFERROR(INDEX(Lists!$B$5:$B$12,MATCH(E798,Lists!$A$5:$A$12,0)),""))</f>
        <v/>
      </c>
      <c r="N798" s="33" t="str">
        <f aca="false">IF(OR(L798="",M798=""),"",IF(L798&gt;M798,"Slow",IF(AND(J798="Wrong",L798&lt;0.5*M798),"Rushed?","OK")))</f>
        <v/>
      </c>
      <c r="O798" s="30"/>
      <c r="P798" s="30"/>
      <c r="Q798" s="34" t="str">
        <f aca="false">IF(OR(B798="",J798=""),"",IF(OR(J798="Wrong",K798="50-50",K798="Guess"),B798+Lists!$Y$5,""))</f>
        <v/>
      </c>
      <c r="R798" s="29"/>
      <c r="S798" s="34" t="str">
        <f aca="false">IF(Q798="","",B798+Lists!$Y$6)</f>
        <v/>
      </c>
      <c r="T798" s="29"/>
      <c r="U798" s="33" t="str">
        <f aca="true">IF(J798="","",IF(Q798="","—",IF(T798="Correct","Mastered",IF(OR(R798="Wrong",T798="Wrong"),"Keep reviewing",IF(AND(R798="",TODAY()&gt;=Q798),"Retry 1 DUE",IF(AND(R798="Correct",T798="",TODAY()&gt;=S798),"Retry 2 DUE",IF(R798="","Retry 1 scheduled","Retry 2 scheduled")))))))</f>
        <v/>
      </c>
    </row>
    <row r="799" customFormat="false" ht="15" hidden="false" customHeight="false" outlineLevel="0" collapsed="false">
      <c r="A799" s="27" t="str">
        <f aca="false">IF(COUNTA(B799:I799)=0,"",ROW()-4)</f>
        <v/>
      </c>
      <c r="B799" s="28"/>
      <c r="C799" s="29"/>
      <c r="D799" s="30"/>
      <c r="E799" s="29"/>
      <c r="F799" s="30"/>
      <c r="G799" s="31"/>
      <c r="H799" s="32"/>
      <c r="I799" s="32"/>
      <c r="J799" s="33" t="str">
        <f aca="false">IF(OR(H799="",I799=""),"",IF(UPPER(SUBSTITUTE(SUBSTITUTE(SUBSTITUTE(H799," ",""),",",""),";",""))=UPPER(SUBSTITUTE(SUBSTITUTE(SUBSTITUTE(I799," ",""),",",""),";","")),"Correct","Wrong"))</f>
        <v/>
      </c>
      <c r="K799" s="29"/>
      <c r="L799" s="29"/>
      <c r="M799" s="27" t="str">
        <f aca="false">IF(E799="","",IFERROR(INDEX(Lists!$B$5:$B$12,MATCH(E799,Lists!$A$5:$A$12,0)),""))</f>
        <v/>
      </c>
      <c r="N799" s="33" t="str">
        <f aca="false">IF(OR(L799="",M799=""),"",IF(L799&gt;M799,"Slow",IF(AND(J799="Wrong",L799&lt;0.5*M799),"Rushed?","OK")))</f>
        <v/>
      </c>
      <c r="O799" s="30"/>
      <c r="P799" s="30"/>
      <c r="Q799" s="34" t="str">
        <f aca="false">IF(OR(B799="",J799=""),"",IF(OR(J799="Wrong",K799="50-50",K799="Guess"),B799+Lists!$Y$5,""))</f>
        <v/>
      </c>
      <c r="R799" s="29"/>
      <c r="S799" s="34" t="str">
        <f aca="false">IF(Q799="","",B799+Lists!$Y$6)</f>
        <v/>
      </c>
      <c r="T799" s="29"/>
      <c r="U799" s="33" t="str">
        <f aca="true">IF(J799="","",IF(Q799="","—",IF(T799="Correct","Mastered",IF(OR(R799="Wrong",T799="Wrong"),"Keep reviewing",IF(AND(R799="",TODAY()&gt;=Q799),"Retry 1 DUE",IF(AND(R799="Correct",T799="",TODAY()&gt;=S799),"Retry 2 DUE",IF(R799="","Retry 1 scheduled","Retry 2 scheduled")))))))</f>
        <v/>
      </c>
    </row>
    <row r="800" customFormat="false" ht="15" hidden="false" customHeight="false" outlineLevel="0" collapsed="false">
      <c r="A800" s="27" t="str">
        <f aca="false">IF(COUNTA(B800:I800)=0,"",ROW()-4)</f>
        <v/>
      </c>
      <c r="B800" s="28"/>
      <c r="C800" s="29"/>
      <c r="D800" s="30"/>
      <c r="E800" s="29"/>
      <c r="F800" s="30"/>
      <c r="G800" s="31"/>
      <c r="H800" s="32"/>
      <c r="I800" s="32"/>
      <c r="J800" s="33" t="str">
        <f aca="false">IF(OR(H800="",I800=""),"",IF(UPPER(SUBSTITUTE(SUBSTITUTE(SUBSTITUTE(H800," ",""),",",""),";",""))=UPPER(SUBSTITUTE(SUBSTITUTE(SUBSTITUTE(I800," ",""),",",""),";","")),"Correct","Wrong"))</f>
        <v/>
      </c>
      <c r="K800" s="29"/>
      <c r="L800" s="29"/>
      <c r="M800" s="27" t="str">
        <f aca="false">IF(E800="","",IFERROR(INDEX(Lists!$B$5:$B$12,MATCH(E800,Lists!$A$5:$A$12,0)),""))</f>
        <v/>
      </c>
      <c r="N800" s="33" t="str">
        <f aca="false">IF(OR(L800="",M800=""),"",IF(L800&gt;M800,"Slow",IF(AND(J800="Wrong",L800&lt;0.5*M800),"Rushed?","OK")))</f>
        <v/>
      </c>
      <c r="O800" s="30"/>
      <c r="P800" s="30"/>
      <c r="Q800" s="34" t="str">
        <f aca="false">IF(OR(B800="",J800=""),"",IF(OR(J800="Wrong",K800="50-50",K800="Guess"),B800+Lists!$Y$5,""))</f>
        <v/>
      </c>
      <c r="R800" s="29"/>
      <c r="S800" s="34" t="str">
        <f aca="false">IF(Q800="","",B800+Lists!$Y$6)</f>
        <v/>
      </c>
      <c r="T800" s="29"/>
      <c r="U800" s="33" t="str">
        <f aca="true">IF(J800="","",IF(Q800="","—",IF(T800="Correct","Mastered",IF(OR(R800="Wrong",T800="Wrong"),"Keep reviewing",IF(AND(R800="",TODAY()&gt;=Q800),"Retry 1 DUE",IF(AND(R800="Correct",T800="",TODAY()&gt;=S800),"Retry 2 DUE",IF(R800="","Retry 1 scheduled","Retry 2 scheduled")))))))</f>
        <v/>
      </c>
    </row>
    <row r="801" customFormat="false" ht="15" hidden="false" customHeight="false" outlineLevel="0" collapsed="false">
      <c r="A801" s="27" t="str">
        <f aca="false">IF(COUNTA(B801:I801)=0,"",ROW()-4)</f>
        <v/>
      </c>
      <c r="B801" s="28"/>
      <c r="C801" s="29"/>
      <c r="D801" s="30"/>
      <c r="E801" s="29"/>
      <c r="F801" s="30"/>
      <c r="G801" s="31"/>
      <c r="H801" s="32"/>
      <c r="I801" s="32"/>
      <c r="J801" s="33" t="str">
        <f aca="false">IF(OR(H801="",I801=""),"",IF(UPPER(SUBSTITUTE(SUBSTITUTE(SUBSTITUTE(H801," ",""),",",""),";",""))=UPPER(SUBSTITUTE(SUBSTITUTE(SUBSTITUTE(I801," ",""),",",""),";","")),"Correct","Wrong"))</f>
        <v/>
      </c>
      <c r="K801" s="29"/>
      <c r="L801" s="29"/>
      <c r="M801" s="27" t="str">
        <f aca="false">IF(E801="","",IFERROR(INDEX(Lists!$B$5:$B$12,MATCH(E801,Lists!$A$5:$A$12,0)),""))</f>
        <v/>
      </c>
      <c r="N801" s="33" t="str">
        <f aca="false">IF(OR(L801="",M801=""),"",IF(L801&gt;M801,"Slow",IF(AND(J801="Wrong",L801&lt;0.5*M801),"Rushed?","OK")))</f>
        <v/>
      </c>
      <c r="O801" s="30"/>
      <c r="P801" s="30"/>
      <c r="Q801" s="34" t="str">
        <f aca="false">IF(OR(B801="",J801=""),"",IF(OR(J801="Wrong",K801="50-50",K801="Guess"),B801+Lists!$Y$5,""))</f>
        <v/>
      </c>
      <c r="R801" s="29"/>
      <c r="S801" s="34" t="str">
        <f aca="false">IF(Q801="","",B801+Lists!$Y$6)</f>
        <v/>
      </c>
      <c r="T801" s="29"/>
      <c r="U801" s="33" t="str">
        <f aca="true">IF(J801="","",IF(Q801="","—",IF(T801="Correct","Mastered",IF(OR(R801="Wrong",T801="Wrong"),"Keep reviewing",IF(AND(R801="",TODAY()&gt;=Q801),"Retry 1 DUE",IF(AND(R801="Correct",T801="",TODAY()&gt;=S801),"Retry 2 DUE",IF(R801="","Retry 1 scheduled","Retry 2 scheduled")))))))</f>
        <v/>
      </c>
    </row>
    <row r="802" customFormat="false" ht="15" hidden="false" customHeight="false" outlineLevel="0" collapsed="false">
      <c r="A802" s="27" t="str">
        <f aca="false">IF(COUNTA(B802:I802)=0,"",ROW()-4)</f>
        <v/>
      </c>
      <c r="B802" s="28"/>
      <c r="C802" s="29"/>
      <c r="D802" s="30"/>
      <c r="E802" s="29"/>
      <c r="F802" s="30"/>
      <c r="G802" s="31"/>
      <c r="H802" s="32"/>
      <c r="I802" s="32"/>
      <c r="J802" s="33" t="str">
        <f aca="false">IF(OR(H802="",I802=""),"",IF(UPPER(SUBSTITUTE(SUBSTITUTE(SUBSTITUTE(H802," ",""),",",""),";",""))=UPPER(SUBSTITUTE(SUBSTITUTE(SUBSTITUTE(I802," ",""),",",""),";","")),"Correct","Wrong"))</f>
        <v/>
      </c>
      <c r="K802" s="29"/>
      <c r="L802" s="29"/>
      <c r="M802" s="27" t="str">
        <f aca="false">IF(E802="","",IFERROR(INDEX(Lists!$B$5:$B$12,MATCH(E802,Lists!$A$5:$A$12,0)),""))</f>
        <v/>
      </c>
      <c r="N802" s="33" t="str">
        <f aca="false">IF(OR(L802="",M802=""),"",IF(L802&gt;M802,"Slow",IF(AND(J802="Wrong",L802&lt;0.5*M802),"Rushed?","OK")))</f>
        <v/>
      </c>
      <c r="O802" s="30"/>
      <c r="P802" s="30"/>
      <c r="Q802" s="34" t="str">
        <f aca="false">IF(OR(B802="",J802=""),"",IF(OR(J802="Wrong",K802="50-50",K802="Guess"),B802+Lists!$Y$5,""))</f>
        <v/>
      </c>
      <c r="R802" s="29"/>
      <c r="S802" s="34" t="str">
        <f aca="false">IF(Q802="","",B802+Lists!$Y$6)</f>
        <v/>
      </c>
      <c r="T802" s="29"/>
      <c r="U802" s="33" t="str">
        <f aca="true">IF(J802="","",IF(Q802="","—",IF(T802="Correct","Mastered",IF(OR(R802="Wrong",T802="Wrong"),"Keep reviewing",IF(AND(R802="",TODAY()&gt;=Q802),"Retry 1 DUE",IF(AND(R802="Correct",T802="",TODAY()&gt;=S802),"Retry 2 DUE",IF(R802="","Retry 1 scheduled","Retry 2 scheduled")))))))</f>
        <v/>
      </c>
    </row>
    <row r="803" customFormat="false" ht="15" hidden="false" customHeight="false" outlineLevel="0" collapsed="false">
      <c r="A803" s="27" t="str">
        <f aca="false">IF(COUNTA(B803:I803)=0,"",ROW()-4)</f>
        <v/>
      </c>
      <c r="B803" s="28"/>
      <c r="C803" s="29"/>
      <c r="D803" s="30"/>
      <c r="E803" s="29"/>
      <c r="F803" s="30"/>
      <c r="G803" s="31"/>
      <c r="H803" s="32"/>
      <c r="I803" s="32"/>
      <c r="J803" s="33" t="str">
        <f aca="false">IF(OR(H803="",I803=""),"",IF(UPPER(SUBSTITUTE(SUBSTITUTE(SUBSTITUTE(H803," ",""),",",""),";",""))=UPPER(SUBSTITUTE(SUBSTITUTE(SUBSTITUTE(I803," ",""),",",""),";","")),"Correct","Wrong"))</f>
        <v/>
      </c>
      <c r="K803" s="29"/>
      <c r="L803" s="29"/>
      <c r="M803" s="27" t="str">
        <f aca="false">IF(E803="","",IFERROR(INDEX(Lists!$B$5:$B$12,MATCH(E803,Lists!$A$5:$A$12,0)),""))</f>
        <v/>
      </c>
      <c r="N803" s="33" t="str">
        <f aca="false">IF(OR(L803="",M803=""),"",IF(L803&gt;M803,"Slow",IF(AND(J803="Wrong",L803&lt;0.5*M803),"Rushed?","OK")))</f>
        <v/>
      </c>
      <c r="O803" s="30"/>
      <c r="P803" s="30"/>
      <c r="Q803" s="34" t="str">
        <f aca="false">IF(OR(B803="",J803=""),"",IF(OR(J803="Wrong",K803="50-50",K803="Guess"),B803+Lists!$Y$5,""))</f>
        <v/>
      </c>
      <c r="R803" s="29"/>
      <c r="S803" s="34" t="str">
        <f aca="false">IF(Q803="","",B803+Lists!$Y$6)</f>
        <v/>
      </c>
      <c r="T803" s="29"/>
      <c r="U803" s="33" t="str">
        <f aca="true">IF(J803="","",IF(Q803="","—",IF(T803="Correct","Mastered",IF(OR(R803="Wrong",T803="Wrong"),"Keep reviewing",IF(AND(R803="",TODAY()&gt;=Q803),"Retry 1 DUE",IF(AND(R803="Correct",T803="",TODAY()&gt;=S803),"Retry 2 DUE",IF(R803="","Retry 1 scheduled","Retry 2 scheduled")))))))</f>
        <v/>
      </c>
    </row>
    <row r="804" customFormat="false" ht="15" hidden="false" customHeight="false" outlineLevel="0" collapsed="false">
      <c r="A804" s="27" t="str">
        <f aca="false">IF(COUNTA(B804:I804)=0,"",ROW()-4)</f>
        <v/>
      </c>
      <c r="B804" s="28"/>
      <c r="C804" s="29"/>
      <c r="D804" s="30"/>
      <c r="E804" s="29"/>
      <c r="F804" s="30"/>
      <c r="G804" s="31"/>
      <c r="H804" s="32"/>
      <c r="I804" s="32"/>
      <c r="J804" s="33" t="str">
        <f aca="false">IF(OR(H804="",I804=""),"",IF(UPPER(SUBSTITUTE(SUBSTITUTE(SUBSTITUTE(H804," ",""),",",""),";",""))=UPPER(SUBSTITUTE(SUBSTITUTE(SUBSTITUTE(I804," ",""),",",""),";","")),"Correct","Wrong"))</f>
        <v/>
      </c>
      <c r="K804" s="29"/>
      <c r="L804" s="29"/>
      <c r="M804" s="27" t="str">
        <f aca="false">IF(E804="","",IFERROR(INDEX(Lists!$B$5:$B$12,MATCH(E804,Lists!$A$5:$A$12,0)),""))</f>
        <v/>
      </c>
      <c r="N804" s="33" t="str">
        <f aca="false">IF(OR(L804="",M804=""),"",IF(L804&gt;M804,"Slow",IF(AND(J804="Wrong",L804&lt;0.5*M804),"Rushed?","OK")))</f>
        <v/>
      </c>
      <c r="O804" s="30"/>
      <c r="P804" s="30"/>
      <c r="Q804" s="34" t="str">
        <f aca="false">IF(OR(B804="",J804=""),"",IF(OR(J804="Wrong",K804="50-50",K804="Guess"),B804+Lists!$Y$5,""))</f>
        <v/>
      </c>
      <c r="R804" s="29"/>
      <c r="S804" s="34" t="str">
        <f aca="false">IF(Q804="","",B804+Lists!$Y$6)</f>
        <v/>
      </c>
      <c r="T804" s="29"/>
      <c r="U804" s="33" t="str">
        <f aca="true">IF(J804="","",IF(Q804="","—",IF(T804="Correct","Mastered",IF(OR(R804="Wrong",T804="Wrong"),"Keep reviewing",IF(AND(R804="",TODAY()&gt;=Q804),"Retry 1 DUE",IF(AND(R804="Correct",T804="",TODAY()&gt;=S804),"Retry 2 DUE",IF(R804="","Retry 1 scheduled","Retry 2 scheduled")))))))</f>
        <v/>
      </c>
    </row>
    <row r="805" customFormat="false" ht="15" hidden="false" customHeight="false" outlineLevel="0" collapsed="false">
      <c r="A805" s="27" t="str">
        <f aca="false">IF(COUNTA(B805:I805)=0,"",ROW()-4)</f>
        <v/>
      </c>
      <c r="B805" s="28"/>
      <c r="C805" s="29"/>
      <c r="D805" s="30"/>
      <c r="E805" s="29"/>
      <c r="F805" s="30"/>
      <c r="G805" s="31"/>
      <c r="H805" s="32"/>
      <c r="I805" s="32"/>
      <c r="J805" s="33" t="str">
        <f aca="false">IF(OR(H805="",I805=""),"",IF(UPPER(SUBSTITUTE(SUBSTITUTE(SUBSTITUTE(H805," ",""),",",""),";",""))=UPPER(SUBSTITUTE(SUBSTITUTE(SUBSTITUTE(I805," ",""),",",""),";","")),"Correct","Wrong"))</f>
        <v/>
      </c>
      <c r="K805" s="29"/>
      <c r="L805" s="29"/>
      <c r="M805" s="27" t="str">
        <f aca="false">IF(E805="","",IFERROR(INDEX(Lists!$B$5:$B$12,MATCH(E805,Lists!$A$5:$A$12,0)),""))</f>
        <v/>
      </c>
      <c r="N805" s="33" t="str">
        <f aca="false">IF(OR(L805="",M805=""),"",IF(L805&gt;M805,"Slow",IF(AND(J805="Wrong",L805&lt;0.5*M805),"Rushed?","OK")))</f>
        <v/>
      </c>
      <c r="O805" s="30"/>
      <c r="P805" s="30"/>
      <c r="Q805" s="34" t="str">
        <f aca="false">IF(OR(B805="",J805=""),"",IF(OR(J805="Wrong",K805="50-50",K805="Guess"),B805+Lists!$Y$5,""))</f>
        <v/>
      </c>
      <c r="R805" s="29"/>
      <c r="S805" s="34" t="str">
        <f aca="false">IF(Q805="","",B805+Lists!$Y$6)</f>
        <v/>
      </c>
      <c r="T805" s="29"/>
      <c r="U805" s="33" t="str">
        <f aca="true">IF(J805="","",IF(Q805="","—",IF(T805="Correct","Mastered",IF(OR(R805="Wrong",T805="Wrong"),"Keep reviewing",IF(AND(R805="",TODAY()&gt;=Q805),"Retry 1 DUE",IF(AND(R805="Correct",T805="",TODAY()&gt;=S805),"Retry 2 DUE",IF(R805="","Retry 1 scheduled","Retry 2 scheduled")))))))</f>
        <v/>
      </c>
    </row>
    <row r="806" customFormat="false" ht="15" hidden="false" customHeight="false" outlineLevel="0" collapsed="false">
      <c r="A806" s="27" t="str">
        <f aca="false">IF(COUNTA(B806:I806)=0,"",ROW()-4)</f>
        <v/>
      </c>
      <c r="B806" s="28"/>
      <c r="C806" s="29"/>
      <c r="D806" s="30"/>
      <c r="E806" s="29"/>
      <c r="F806" s="30"/>
      <c r="G806" s="31"/>
      <c r="H806" s="32"/>
      <c r="I806" s="32"/>
      <c r="J806" s="33" t="str">
        <f aca="false">IF(OR(H806="",I806=""),"",IF(UPPER(SUBSTITUTE(SUBSTITUTE(SUBSTITUTE(H806," ",""),",",""),";",""))=UPPER(SUBSTITUTE(SUBSTITUTE(SUBSTITUTE(I806," ",""),",",""),";","")),"Correct","Wrong"))</f>
        <v/>
      </c>
      <c r="K806" s="29"/>
      <c r="L806" s="29"/>
      <c r="M806" s="27" t="str">
        <f aca="false">IF(E806="","",IFERROR(INDEX(Lists!$B$5:$B$12,MATCH(E806,Lists!$A$5:$A$12,0)),""))</f>
        <v/>
      </c>
      <c r="N806" s="33" t="str">
        <f aca="false">IF(OR(L806="",M806=""),"",IF(L806&gt;M806,"Slow",IF(AND(J806="Wrong",L806&lt;0.5*M806),"Rushed?","OK")))</f>
        <v/>
      </c>
      <c r="O806" s="30"/>
      <c r="P806" s="30"/>
      <c r="Q806" s="34" t="str">
        <f aca="false">IF(OR(B806="",J806=""),"",IF(OR(J806="Wrong",K806="50-50",K806="Guess"),B806+Lists!$Y$5,""))</f>
        <v/>
      </c>
      <c r="R806" s="29"/>
      <c r="S806" s="34" t="str">
        <f aca="false">IF(Q806="","",B806+Lists!$Y$6)</f>
        <v/>
      </c>
      <c r="T806" s="29"/>
      <c r="U806" s="33" t="str">
        <f aca="true">IF(J806="","",IF(Q806="","—",IF(T806="Correct","Mastered",IF(OR(R806="Wrong",T806="Wrong"),"Keep reviewing",IF(AND(R806="",TODAY()&gt;=Q806),"Retry 1 DUE",IF(AND(R806="Correct",T806="",TODAY()&gt;=S806),"Retry 2 DUE",IF(R806="","Retry 1 scheduled","Retry 2 scheduled")))))))</f>
        <v/>
      </c>
    </row>
    <row r="807" customFormat="false" ht="15" hidden="false" customHeight="false" outlineLevel="0" collapsed="false">
      <c r="A807" s="27" t="str">
        <f aca="false">IF(COUNTA(B807:I807)=0,"",ROW()-4)</f>
        <v/>
      </c>
      <c r="B807" s="28"/>
      <c r="C807" s="29"/>
      <c r="D807" s="30"/>
      <c r="E807" s="29"/>
      <c r="F807" s="30"/>
      <c r="G807" s="31"/>
      <c r="H807" s="32"/>
      <c r="I807" s="32"/>
      <c r="J807" s="33" t="str">
        <f aca="false">IF(OR(H807="",I807=""),"",IF(UPPER(SUBSTITUTE(SUBSTITUTE(SUBSTITUTE(H807," ",""),",",""),";",""))=UPPER(SUBSTITUTE(SUBSTITUTE(SUBSTITUTE(I807," ",""),",",""),";","")),"Correct","Wrong"))</f>
        <v/>
      </c>
      <c r="K807" s="29"/>
      <c r="L807" s="29"/>
      <c r="M807" s="27" t="str">
        <f aca="false">IF(E807="","",IFERROR(INDEX(Lists!$B$5:$B$12,MATCH(E807,Lists!$A$5:$A$12,0)),""))</f>
        <v/>
      </c>
      <c r="N807" s="33" t="str">
        <f aca="false">IF(OR(L807="",M807=""),"",IF(L807&gt;M807,"Slow",IF(AND(J807="Wrong",L807&lt;0.5*M807),"Rushed?","OK")))</f>
        <v/>
      </c>
      <c r="O807" s="30"/>
      <c r="P807" s="30"/>
      <c r="Q807" s="34" t="str">
        <f aca="false">IF(OR(B807="",J807=""),"",IF(OR(J807="Wrong",K807="50-50",K807="Guess"),B807+Lists!$Y$5,""))</f>
        <v/>
      </c>
      <c r="R807" s="29"/>
      <c r="S807" s="34" t="str">
        <f aca="false">IF(Q807="","",B807+Lists!$Y$6)</f>
        <v/>
      </c>
      <c r="T807" s="29"/>
      <c r="U807" s="33" t="str">
        <f aca="true">IF(J807="","",IF(Q807="","—",IF(T807="Correct","Mastered",IF(OR(R807="Wrong",T807="Wrong"),"Keep reviewing",IF(AND(R807="",TODAY()&gt;=Q807),"Retry 1 DUE",IF(AND(R807="Correct",T807="",TODAY()&gt;=S807),"Retry 2 DUE",IF(R807="","Retry 1 scheduled","Retry 2 scheduled")))))))</f>
        <v/>
      </c>
    </row>
    <row r="808" customFormat="false" ht="15" hidden="false" customHeight="false" outlineLevel="0" collapsed="false">
      <c r="A808" s="27" t="str">
        <f aca="false">IF(COUNTA(B808:I808)=0,"",ROW()-4)</f>
        <v/>
      </c>
      <c r="B808" s="28"/>
      <c r="C808" s="29"/>
      <c r="D808" s="30"/>
      <c r="E808" s="29"/>
      <c r="F808" s="30"/>
      <c r="G808" s="31"/>
      <c r="H808" s="32"/>
      <c r="I808" s="32"/>
      <c r="J808" s="33" t="str">
        <f aca="false">IF(OR(H808="",I808=""),"",IF(UPPER(SUBSTITUTE(SUBSTITUTE(SUBSTITUTE(H808," ",""),",",""),";",""))=UPPER(SUBSTITUTE(SUBSTITUTE(SUBSTITUTE(I808," ",""),",",""),";","")),"Correct","Wrong"))</f>
        <v/>
      </c>
      <c r="K808" s="29"/>
      <c r="L808" s="29"/>
      <c r="M808" s="27" t="str">
        <f aca="false">IF(E808="","",IFERROR(INDEX(Lists!$B$5:$B$12,MATCH(E808,Lists!$A$5:$A$12,0)),""))</f>
        <v/>
      </c>
      <c r="N808" s="33" t="str">
        <f aca="false">IF(OR(L808="",M808=""),"",IF(L808&gt;M808,"Slow",IF(AND(J808="Wrong",L808&lt;0.5*M808),"Rushed?","OK")))</f>
        <v/>
      </c>
      <c r="O808" s="30"/>
      <c r="P808" s="30"/>
      <c r="Q808" s="34" t="str">
        <f aca="false">IF(OR(B808="",J808=""),"",IF(OR(J808="Wrong",K808="50-50",K808="Guess"),B808+Lists!$Y$5,""))</f>
        <v/>
      </c>
      <c r="R808" s="29"/>
      <c r="S808" s="34" t="str">
        <f aca="false">IF(Q808="","",B808+Lists!$Y$6)</f>
        <v/>
      </c>
      <c r="T808" s="29"/>
      <c r="U808" s="33" t="str">
        <f aca="true">IF(J808="","",IF(Q808="","—",IF(T808="Correct","Mastered",IF(OR(R808="Wrong",T808="Wrong"),"Keep reviewing",IF(AND(R808="",TODAY()&gt;=Q808),"Retry 1 DUE",IF(AND(R808="Correct",T808="",TODAY()&gt;=S808),"Retry 2 DUE",IF(R808="","Retry 1 scheduled","Retry 2 scheduled")))))))</f>
        <v/>
      </c>
    </row>
    <row r="809" customFormat="false" ht="15" hidden="false" customHeight="false" outlineLevel="0" collapsed="false">
      <c r="A809" s="27" t="str">
        <f aca="false">IF(COUNTA(B809:I809)=0,"",ROW()-4)</f>
        <v/>
      </c>
      <c r="B809" s="28"/>
      <c r="C809" s="29"/>
      <c r="D809" s="30"/>
      <c r="E809" s="29"/>
      <c r="F809" s="30"/>
      <c r="G809" s="31"/>
      <c r="H809" s="32"/>
      <c r="I809" s="32"/>
      <c r="J809" s="33" t="str">
        <f aca="false">IF(OR(H809="",I809=""),"",IF(UPPER(SUBSTITUTE(SUBSTITUTE(SUBSTITUTE(H809," ",""),",",""),";",""))=UPPER(SUBSTITUTE(SUBSTITUTE(SUBSTITUTE(I809," ",""),",",""),";","")),"Correct","Wrong"))</f>
        <v/>
      </c>
      <c r="K809" s="29"/>
      <c r="L809" s="29"/>
      <c r="M809" s="27" t="str">
        <f aca="false">IF(E809="","",IFERROR(INDEX(Lists!$B$5:$B$12,MATCH(E809,Lists!$A$5:$A$12,0)),""))</f>
        <v/>
      </c>
      <c r="N809" s="33" t="str">
        <f aca="false">IF(OR(L809="",M809=""),"",IF(L809&gt;M809,"Slow",IF(AND(J809="Wrong",L809&lt;0.5*M809),"Rushed?","OK")))</f>
        <v/>
      </c>
      <c r="O809" s="30"/>
      <c r="P809" s="30"/>
      <c r="Q809" s="34" t="str">
        <f aca="false">IF(OR(B809="",J809=""),"",IF(OR(J809="Wrong",K809="50-50",K809="Guess"),B809+Lists!$Y$5,""))</f>
        <v/>
      </c>
      <c r="R809" s="29"/>
      <c r="S809" s="34" t="str">
        <f aca="false">IF(Q809="","",B809+Lists!$Y$6)</f>
        <v/>
      </c>
      <c r="T809" s="29"/>
      <c r="U809" s="33" t="str">
        <f aca="true">IF(J809="","",IF(Q809="","—",IF(T809="Correct","Mastered",IF(OR(R809="Wrong",T809="Wrong"),"Keep reviewing",IF(AND(R809="",TODAY()&gt;=Q809),"Retry 1 DUE",IF(AND(R809="Correct",T809="",TODAY()&gt;=S809),"Retry 2 DUE",IF(R809="","Retry 1 scheduled","Retry 2 scheduled")))))))</f>
        <v/>
      </c>
    </row>
    <row r="810" customFormat="false" ht="15" hidden="false" customHeight="false" outlineLevel="0" collapsed="false">
      <c r="A810" s="27" t="str">
        <f aca="false">IF(COUNTA(B810:I810)=0,"",ROW()-4)</f>
        <v/>
      </c>
      <c r="B810" s="28"/>
      <c r="C810" s="29"/>
      <c r="D810" s="30"/>
      <c r="E810" s="29"/>
      <c r="F810" s="30"/>
      <c r="G810" s="31"/>
      <c r="H810" s="32"/>
      <c r="I810" s="32"/>
      <c r="J810" s="33" t="str">
        <f aca="false">IF(OR(H810="",I810=""),"",IF(UPPER(SUBSTITUTE(SUBSTITUTE(SUBSTITUTE(H810," ",""),",",""),";",""))=UPPER(SUBSTITUTE(SUBSTITUTE(SUBSTITUTE(I810," ",""),",",""),";","")),"Correct","Wrong"))</f>
        <v/>
      </c>
      <c r="K810" s="29"/>
      <c r="L810" s="29"/>
      <c r="M810" s="27" t="str">
        <f aca="false">IF(E810="","",IFERROR(INDEX(Lists!$B$5:$B$12,MATCH(E810,Lists!$A$5:$A$12,0)),""))</f>
        <v/>
      </c>
      <c r="N810" s="33" t="str">
        <f aca="false">IF(OR(L810="",M810=""),"",IF(L810&gt;M810,"Slow",IF(AND(J810="Wrong",L810&lt;0.5*M810),"Rushed?","OK")))</f>
        <v/>
      </c>
      <c r="O810" s="30"/>
      <c r="P810" s="30"/>
      <c r="Q810" s="34" t="str">
        <f aca="false">IF(OR(B810="",J810=""),"",IF(OR(J810="Wrong",K810="50-50",K810="Guess"),B810+Lists!$Y$5,""))</f>
        <v/>
      </c>
      <c r="R810" s="29"/>
      <c r="S810" s="34" t="str">
        <f aca="false">IF(Q810="","",B810+Lists!$Y$6)</f>
        <v/>
      </c>
      <c r="T810" s="29"/>
      <c r="U810" s="33" t="str">
        <f aca="true">IF(J810="","",IF(Q810="","—",IF(T810="Correct","Mastered",IF(OR(R810="Wrong",T810="Wrong"),"Keep reviewing",IF(AND(R810="",TODAY()&gt;=Q810),"Retry 1 DUE",IF(AND(R810="Correct",T810="",TODAY()&gt;=S810),"Retry 2 DUE",IF(R810="","Retry 1 scheduled","Retry 2 scheduled")))))))</f>
        <v/>
      </c>
    </row>
    <row r="811" customFormat="false" ht="15" hidden="false" customHeight="false" outlineLevel="0" collapsed="false">
      <c r="A811" s="27" t="str">
        <f aca="false">IF(COUNTA(B811:I811)=0,"",ROW()-4)</f>
        <v/>
      </c>
      <c r="B811" s="28"/>
      <c r="C811" s="29"/>
      <c r="D811" s="30"/>
      <c r="E811" s="29"/>
      <c r="F811" s="30"/>
      <c r="G811" s="31"/>
      <c r="H811" s="32"/>
      <c r="I811" s="32"/>
      <c r="J811" s="33" t="str">
        <f aca="false">IF(OR(H811="",I811=""),"",IF(UPPER(SUBSTITUTE(SUBSTITUTE(SUBSTITUTE(H811," ",""),",",""),";",""))=UPPER(SUBSTITUTE(SUBSTITUTE(SUBSTITUTE(I811," ",""),",",""),";","")),"Correct","Wrong"))</f>
        <v/>
      </c>
      <c r="K811" s="29"/>
      <c r="L811" s="29"/>
      <c r="M811" s="27" t="str">
        <f aca="false">IF(E811="","",IFERROR(INDEX(Lists!$B$5:$B$12,MATCH(E811,Lists!$A$5:$A$12,0)),""))</f>
        <v/>
      </c>
      <c r="N811" s="33" t="str">
        <f aca="false">IF(OR(L811="",M811=""),"",IF(L811&gt;M811,"Slow",IF(AND(J811="Wrong",L811&lt;0.5*M811),"Rushed?","OK")))</f>
        <v/>
      </c>
      <c r="O811" s="30"/>
      <c r="P811" s="30"/>
      <c r="Q811" s="34" t="str">
        <f aca="false">IF(OR(B811="",J811=""),"",IF(OR(J811="Wrong",K811="50-50",K811="Guess"),B811+Lists!$Y$5,""))</f>
        <v/>
      </c>
      <c r="R811" s="29"/>
      <c r="S811" s="34" t="str">
        <f aca="false">IF(Q811="","",B811+Lists!$Y$6)</f>
        <v/>
      </c>
      <c r="T811" s="29"/>
      <c r="U811" s="33" t="str">
        <f aca="true">IF(J811="","",IF(Q811="","—",IF(T811="Correct","Mastered",IF(OR(R811="Wrong",T811="Wrong"),"Keep reviewing",IF(AND(R811="",TODAY()&gt;=Q811),"Retry 1 DUE",IF(AND(R811="Correct",T811="",TODAY()&gt;=S811),"Retry 2 DUE",IF(R811="","Retry 1 scheduled","Retry 2 scheduled")))))))</f>
        <v/>
      </c>
    </row>
    <row r="812" customFormat="false" ht="15" hidden="false" customHeight="false" outlineLevel="0" collapsed="false">
      <c r="A812" s="27" t="str">
        <f aca="false">IF(COUNTA(B812:I812)=0,"",ROW()-4)</f>
        <v/>
      </c>
      <c r="B812" s="28"/>
      <c r="C812" s="29"/>
      <c r="D812" s="30"/>
      <c r="E812" s="29"/>
      <c r="F812" s="30"/>
      <c r="G812" s="31"/>
      <c r="H812" s="32"/>
      <c r="I812" s="32"/>
      <c r="J812" s="33" t="str">
        <f aca="false">IF(OR(H812="",I812=""),"",IF(UPPER(SUBSTITUTE(SUBSTITUTE(SUBSTITUTE(H812," ",""),",",""),";",""))=UPPER(SUBSTITUTE(SUBSTITUTE(SUBSTITUTE(I812," ",""),",",""),";","")),"Correct","Wrong"))</f>
        <v/>
      </c>
      <c r="K812" s="29"/>
      <c r="L812" s="29"/>
      <c r="M812" s="27" t="str">
        <f aca="false">IF(E812="","",IFERROR(INDEX(Lists!$B$5:$B$12,MATCH(E812,Lists!$A$5:$A$12,0)),""))</f>
        <v/>
      </c>
      <c r="N812" s="33" t="str">
        <f aca="false">IF(OR(L812="",M812=""),"",IF(L812&gt;M812,"Slow",IF(AND(J812="Wrong",L812&lt;0.5*M812),"Rushed?","OK")))</f>
        <v/>
      </c>
      <c r="O812" s="30"/>
      <c r="P812" s="30"/>
      <c r="Q812" s="34" t="str">
        <f aca="false">IF(OR(B812="",J812=""),"",IF(OR(J812="Wrong",K812="50-50",K812="Guess"),B812+Lists!$Y$5,""))</f>
        <v/>
      </c>
      <c r="R812" s="29"/>
      <c r="S812" s="34" t="str">
        <f aca="false">IF(Q812="","",B812+Lists!$Y$6)</f>
        <v/>
      </c>
      <c r="T812" s="29"/>
      <c r="U812" s="33" t="str">
        <f aca="true">IF(J812="","",IF(Q812="","—",IF(T812="Correct","Mastered",IF(OR(R812="Wrong",T812="Wrong"),"Keep reviewing",IF(AND(R812="",TODAY()&gt;=Q812),"Retry 1 DUE",IF(AND(R812="Correct",T812="",TODAY()&gt;=S812),"Retry 2 DUE",IF(R812="","Retry 1 scheduled","Retry 2 scheduled")))))))</f>
        <v/>
      </c>
    </row>
    <row r="813" customFormat="false" ht="15" hidden="false" customHeight="false" outlineLevel="0" collapsed="false">
      <c r="A813" s="27" t="str">
        <f aca="false">IF(COUNTA(B813:I813)=0,"",ROW()-4)</f>
        <v/>
      </c>
      <c r="B813" s="28"/>
      <c r="C813" s="29"/>
      <c r="D813" s="30"/>
      <c r="E813" s="29"/>
      <c r="F813" s="30"/>
      <c r="G813" s="31"/>
      <c r="H813" s="32"/>
      <c r="I813" s="32"/>
      <c r="J813" s="33" t="str">
        <f aca="false">IF(OR(H813="",I813=""),"",IF(UPPER(SUBSTITUTE(SUBSTITUTE(SUBSTITUTE(H813," ",""),",",""),";",""))=UPPER(SUBSTITUTE(SUBSTITUTE(SUBSTITUTE(I813," ",""),",",""),";","")),"Correct","Wrong"))</f>
        <v/>
      </c>
      <c r="K813" s="29"/>
      <c r="L813" s="29"/>
      <c r="M813" s="27" t="str">
        <f aca="false">IF(E813="","",IFERROR(INDEX(Lists!$B$5:$B$12,MATCH(E813,Lists!$A$5:$A$12,0)),""))</f>
        <v/>
      </c>
      <c r="N813" s="33" t="str">
        <f aca="false">IF(OR(L813="",M813=""),"",IF(L813&gt;M813,"Slow",IF(AND(J813="Wrong",L813&lt;0.5*M813),"Rushed?","OK")))</f>
        <v/>
      </c>
      <c r="O813" s="30"/>
      <c r="P813" s="30"/>
      <c r="Q813" s="34" t="str">
        <f aca="false">IF(OR(B813="",J813=""),"",IF(OR(J813="Wrong",K813="50-50",K813="Guess"),B813+Lists!$Y$5,""))</f>
        <v/>
      </c>
      <c r="R813" s="29"/>
      <c r="S813" s="34" t="str">
        <f aca="false">IF(Q813="","",B813+Lists!$Y$6)</f>
        <v/>
      </c>
      <c r="T813" s="29"/>
      <c r="U813" s="33" t="str">
        <f aca="true">IF(J813="","",IF(Q813="","—",IF(T813="Correct","Mastered",IF(OR(R813="Wrong",T813="Wrong"),"Keep reviewing",IF(AND(R813="",TODAY()&gt;=Q813),"Retry 1 DUE",IF(AND(R813="Correct",T813="",TODAY()&gt;=S813),"Retry 2 DUE",IF(R813="","Retry 1 scheduled","Retry 2 scheduled")))))))</f>
        <v/>
      </c>
    </row>
    <row r="814" customFormat="false" ht="15" hidden="false" customHeight="false" outlineLevel="0" collapsed="false">
      <c r="A814" s="27" t="str">
        <f aca="false">IF(COUNTA(B814:I814)=0,"",ROW()-4)</f>
        <v/>
      </c>
      <c r="B814" s="28"/>
      <c r="C814" s="29"/>
      <c r="D814" s="30"/>
      <c r="E814" s="29"/>
      <c r="F814" s="30"/>
      <c r="G814" s="31"/>
      <c r="H814" s="32"/>
      <c r="I814" s="32"/>
      <c r="J814" s="33" t="str">
        <f aca="false">IF(OR(H814="",I814=""),"",IF(UPPER(SUBSTITUTE(SUBSTITUTE(SUBSTITUTE(H814," ",""),",",""),";",""))=UPPER(SUBSTITUTE(SUBSTITUTE(SUBSTITUTE(I814," ",""),",",""),";","")),"Correct","Wrong"))</f>
        <v/>
      </c>
      <c r="K814" s="29"/>
      <c r="L814" s="29"/>
      <c r="M814" s="27" t="str">
        <f aca="false">IF(E814="","",IFERROR(INDEX(Lists!$B$5:$B$12,MATCH(E814,Lists!$A$5:$A$12,0)),""))</f>
        <v/>
      </c>
      <c r="N814" s="33" t="str">
        <f aca="false">IF(OR(L814="",M814=""),"",IF(L814&gt;M814,"Slow",IF(AND(J814="Wrong",L814&lt;0.5*M814),"Rushed?","OK")))</f>
        <v/>
      </c>
      <c r="O814" s="30"/>
      <c r="P814" s="30"/>
      <c r="Q814" s="34" t="str">
        <f aca="false">IF(OR(B814="",J814=""),"",IF(OR(J814="Wrong",K814="50-50",K814="Guess"),B814+Lists!$Y$5,""))</f>
        <v/>
      </c>
      <c r="R814" s="29"/>
      <c r="S814" s="34" t="str">
        <f aca="false">IF(Q814="","",B814+Lists!$Y$6)</f>
        <v/>
      </c>
      <c r="T814" s="29"/>
      <c r="U814" s="33" t="str">
        <f aca="true">IF(J814="","",IF(Q814="","—",IF(T814="Correct","Mastered",IF(OR(R814="Wrong",T814="Wrong"),"Keep reviewing",IF(AND(R814="",TODAY()&gt;=Q814),"Retry 1 DUE",IF(AND(R814="Correct",T814="",TODAY()&gt;=S814),"Retry 2 DUE",IF(R814="","Retry 1 scheduled","Retry 2 scheduled")))))))</f>
        <v/>
      </c>
    </row>
    <row r="815" customFormat="false" ht="15" hidden="false" customHeight="false" outlineLevel="0" collapsed="false">
      <c r="A815" s="27" t="str">
        <f aca="false">IF(COUNTA(B815:I815)=0,"",ROW()-4)</f>
        <v/>
      </c>
      <c r="B815" s="28"/>
      <c r="C815" s="29"/>
      <c r="D815" s="30"/>
      <c r="E815" s="29"/>
      <c r="F815" s="30"/>
      <c r="G815" s="31"/>
      <c r="H815" s="32"/>
      <c r="I815" s="32"/>
      <c r="J815" s="33" t="str">
        <f aca="false">IF(OR(H815="",I815=""),"",IF(UPPER(SUBSTITUTE(SUBSTITUTE(SUBSTITUTE(H815," ",""),",",""),";",""))=UPPER(SUBSTITUTE(SUBSTITUTE(SUBSTITUTE(I815," ",""),",",""),";","")),"Correct","Wrong"))</f>
        <v/>
      </c>
      <c r="K815" s="29"/>
      <c r="L815" s="29"/>
      <c r="M815" s="27" t="str">
        <f aca="false">IF(E815="","",IFERROR(INDEX(Lists!$B$5:$B$12,MATCH(E815,Lists!$A$5:$A$12,0)),""))</f>
        <v/>
      </c>
      <c r="N815" s="33" t="str">
        <f aca="false">IF(OR(L815="",M815=""),"",IF(L815&gt;M815,"Slow",IF(AND(J815="Wrong",L815&lt;0.5*M815),"Rushed?","OK")))</f>
        <v/>
      </c>
      <c r="O815" s="30"/>
      <c r="P815" s="30"/>
      <c r="Q815" s="34" t="str">
        <f aca="false">IF(OR(B815="",J815=""),"",IF(OR(J815="Wrong",K815="50-50",K815="Guess"),B815+Lists!$Y$5,""))</f>
        <v/>
      </c>
      <c r="R815" s="29"/>
      <c r="S815" s="34" t="str">
        <f aca="false">IF(Q815="","",B815+Lists!$Y$6)</f>
        <v/>
      </c>
      <c r="T815" s="29"/>
      <c r="U815" s="33" t="str">
        <f aca="true">IF(J815="","",IF(Q815="","—",IF(T815="Correct","Mastered",IF(OR(R815="Wrong",T815="Wrong"),"Keep reviewing",IF(AND(R815="",TODAY()&gt;=Q815),"Retry 1 DUE",IF(AND(R815="Correct",T815="",TODAY()&gt;=S815),"Retry 2 DUE",IF(R815="","Retry 1 scheduled","Retry 2 scheduled")))))))</f>
        <v/>
      </c>
    </row>
    <row r="816" customFormat="false" ht="15" hidden="false" customHeight="false" outlineLevel="0" collapsed="false">
      <c r="A816" s="27" t="str">
        <f aca="false">IF(COUNTA(B816:I816)=0,"",ROW()-4)</f>
        <v/>
      </c>
      <c r="B816" s="28"/>
      <c r="C816" s="29"/>
      <c r="D816" s="30"/>
      <c r="E816" s="29"/>
      <c r="F816" s="30"/>
      <c r="G816" s="31"/>
      <c r="H816" s="32"/>
      <c r="I816" s="32"/>
      <c r="J816" s="33" t="str">
        <f aca="false">IF(OR(H816="",I816=""),"",IF(UPPER(SUBSTITUTE(SUBSTITUTE(SUBSTITUTE(H816," ",""),",",""),";",""))=UPPER(SUBSTITUTE(SUBSTITUTE(SUBSTITUTE(I816," ",""),",",""),";","")),"Correct","Wrong"))</f>
        <v/>
      </c>
      <c r="K816" s="29"/>
      <c r="L816" s="29"/>
      <c r="M816" s="27" t="str">
        <f aca="false">IF(E816="","",IFERROR(INDEX(Lists!$B$5:$B$12,MATCH(E816,Lists!$A$5:$A$12,0)),""))</f>
        <v/>
      </c>
      <c r="N816" s="33" t="str">
        <f aca="false">IF(OR(L816="",M816=""),"",IF(L816&gt;M816,"Slow",IF(AND(J816="Wrong",L816&lt;0.5*M816),"Rushed?","OK")))</f>
        <v/>
      </c>
      <c r="O816" s="30"/>
      <c r="P816" s="30"/>
      <c r="Q816" s="34" t="str">
        <f aca="false">IF(OR(B816="",J816=""),"",IF(OR(J816="Wrong",K816="50-50",K816="Guess"),B816+Lists!$Y$5,""))</f>
        <v/>
      </c>
      <c r="R816" s="29"/>
      <c r="S816" s="34" t="str">
        <f aca="false">IF(Q816="","",B816+Lists!$Y$6)</f>
        <v/>
      </c>
      <c r="T816" s="29"/>
      <c r="U816" s="33" t="str">
        <f aca="true">IF(J816="","",IF(Q816="","—",IF(T816="Correct","Mastered",IF(OR(R816="Wrong",T816="Wrong"),"Keep reviewing",IF(AND(R816="",TODAY()&gt;=Q816),"Retry 1 DUE",IF(AND(R816="Correct",T816="",TODAY()&gt;=S816),"Retry 2 DUE",IF(R816="","Retry 1 scheduled","Retry 2 scheduled")))))))</f>
        <v/>
      </c>
    </row>
    <row r="817" customFormat="false" ht="15" hidden="false" customHeight="false" outlineLevel="0" collapsed="false">
      <c r="A817" s="27" t="str">
        <f aca="false">IF(COUNTA(B817:I817)=0,"",ROW()-4)</f>
        <v/>
      </c>
      <c r="B817" s="28"/>
      <c r="C817" s="29"/>
      <c r="D817" s="30"/>
      <c r="E817" s="29"/>
      <c r="F817" s="30"/>
      <c r="G817" s="31"/>
      <c r="H817" s="32"/>
      <c r="I817" s="32"/>
      <c r="J817" s="33" t="str">
        <f aca="false">IF(OR(H817="",I817=""),"",IF(UPPER(SUBSTITUTE(SUBSTITUTE(SUBSTITUTE(H817," ",""),",",""),";",""))=UPPER(SUBSTITUTE(SUBSTITUTE(SUBSTITUTE(I817," ",""),",",""),";","")),"Correct","Wrong"))</f>
        <v/>
      </c>
      <c r="K817" s="29"/>
      <c r="L817" s="29"/>
      <c r="M817" s="27" t="str">
        <f aca="false">IF(E817="","",IFERROR(INDEX(Lists!$B$5:$B$12,MATCH(E817,Lists!$A$5:$A$12,0)),""))</f>
        <v/>
      </c>
      <c r="N817" s="33" t="str">
        <f aca="false">IF(OR(L817="",M817=""),"",IF(L817&gt;M817,"Slow",IF(AND(J817="Wrong",L817&lt;0.5*M817),"Rushed?","OK")))</f>
        <v/>
      </c>
      <c r="O817" s="30"/>
      <c r="P817" s="30"/>
      <c r="Q817" s="34" t="str">
        <f aca="false">IF(OR(B817="",J817=""),"",IF(OR(J817="Wrong",K817="50-50",K817="Guess"),B817+Lists!$Y$5,""))</f>
        <v/>
      </c>
      <c r="R817" s="29"/>
      <c r="S817" s="34" t="str">
        <f aca="false">IF(Q817="","",B817+Lists!$Y$6)</f>
        <v/>
      </c>
      <c r="T817" s="29"/>
      <c r="U817" s="33" t="str">
        <f aca="true">IF(J817="","",IF(Q817="","—",IF(T817="Correct","Mastered",IF(OR(R817="Wrong",T817="Wrong"),"Keep reviewing",IF(AND(R817="",TODAY()&gt;=Q817),"Retry 1 DUE",IF(AND(R817="Correct",T817="",TODAY()&gt;=S817),"Retry 2 DUE",IF(R817="","Retry 1 scheduled","Retry 2 scheduled")))))))</f>
        <v/>
      </c>
    </row>
    <row r="818" customFormat="false" ht="15" hidden="false" customHeight="false" outlineLevel="0" collapsed="false">
      <c r="A818" s="27" t="str">
        <f aca="false">IF(COUNTA(B818:I818)=0,"",ROW()-4)</f>
        <v/>
      </c>
      <c r="B818" s="28"/>
      <c r="C818" s="29"/>
      <c r="D818" s="30"/>
      <c r="E818" s="29"/>
      <c r="F818" s="30"/>
      <c r="G818" s="31"/>
      <c r="H818" s="32"/>
      <c r="I818" s="32"/>
      <c r="J818" s="33" t="str">
        <f aca="false">IF(OR(H818="",I818=""),"",IF(UPPER(SUBSTITUTE(SUBSTITUTE(SUBSTITUTE(H818," ",""),",",""),";",""))=UPPER(SUBSTITUTE(SUBSTITUTE(SUBSTITUTE(I818," ",""),",",""),";","")),"Correct","Wrong"))</f>
        <v/>
      </c>
      <c r="K818" s="29"/>
      <c r="L818" s="29"/>
      <c r="M818" s="27" t="str">
        <f aca="false">IF(E818="","",IFERROR(INDEX(Lists!$B$5:$B$12,MATCH(E818,Lists!$A$5:$A$12,0)),""))</f>
        <v/>
      </c>
      <c r="N818" s="33" t="str">
        <f aca="false">IF(OR(L818="",M818=""),"",IF(L818&gt;M818,"Slow",IF(AND(J818="Wrong",L818&lt;0.5*M818),"Rushed?","OK")))</f>
        <v/>
      </c>
      <c r="O818" s="30"/>
      <c r="P818" s="30"/>
      <c r="Q818" s="34" t="str">
        <f aca="false">IF(OR(B818="",J818=""),"",IF(OR(J818="Wrong",K818="50-50",K818="Guess"),B818+Lists!$Y$5,""))</f>
        <v/>
      </c>
      <c r="R818" s="29"/>
      <c r="S818" s="34" t="str">
        <f aca="false">IF(Q818="","",B818+Lists!$Y$6)</f>
        <v/>
      </c>
      <c r="T818" s="29"/>
      <c r="U818" s="33" t="str">
        <f aca="true">IF(J818="","",IF(Q818="","—",IF(T818="Correct","Mastered",IF(OR(R818="Wrong",T818="Wrong"),"Keep reviewing",IF(AND(R818="",TODAY()&gt;=Q818),"Retry 1 DUE",IF(AND(R818="Correct",T818="",TODAY()&gt;=S818),"Retry 2 DUE",IF(R818="","Retry 1 scheduled","Retry 2 scheduled")))))))</f>
        <v/>
      </c>
    </row>
    <row r="819" customFormat="false" ht="15" hidden="false" customHeight="false" outlineLevel="0" collapsed="false">
      <c r="A819" s="27" t="str">
        <f aca="false">IF(COUNTA(B819:I819)=0,"",ROW()-4)</f>
        <v/>
      </c>
      <c r="B819" s="28"/>
      <c r="C819" s="29"/>
      <c r="D819" s="30"/>
      <c r="E819" s="29"/>
      <c r="F819" s="30"/>
      <c r="G819" s="31"/>
      <c r="H819" s="32"/>
      <c r="I819" s="32"/>
      <c r="J819" s="33" t="str">
        <f aca="false">IF(OR(H819="",I819=""),"",IF(UPPER(SUBSTITUTE(SUBSTITUTE(SUBSTITUTE(H819," ",""),",",""),";",""))=UPPER(SUBSTITUTE(SUBSTITUTE(SUBSTITUTE(I819," ",""),",",""),";","")),"Correct","Wrong"))</f>
        <v/>
      </c>
      <c r="K819" s="29"/>
      <c r="L819" s="29"/>
      <c r="M819" s="27" t="str">
        <f aca="false">IF(E819="","",IFERROR(INDEX(Lists!$B$5:$B$12,MATCH(E819,Lists!$A$5:$A$12,0)),""))</f>
        <v/>
      </c>
      <c r="N819" s="33" t="str">
        <f aca="false">IF(OR(L819="",M819=""),"",IF(L819&gt;M819,"Slow",IF(AND(J819="Wrong",L819&lt;0.5*M819),"Rushed?","OK")))</f>
        <v/>
      </c>
      <c r="O819" s="30"/>
      <c r="P819" s="30"/>
      <c r="Q819" s="34" t="str">
        <f aca="false">IF(OR(B819="",J819=""),"",IF(OR(J819="Wrong",K819="50-50",K819="Guess"),B819+Lists!$Y$5,""))</f>
        <v/>
      </c>
      <c r="R819" s="29"/>
      <c r="S819" s="34" t="str">
        <f aca="false">IF(Q819="","",B819+Lists!$Y$6)</f>
        <v/>
      </c>
      <c r="T819" s="29"/>
      <c r="U819" s="33" t="str">
        <f aca="true">IF(J819="","",IF(Q819="","—",IF(T819="Correct","Mastered",IF(OR(R819="Wrong",T819="Wrong"),"Keep reviewing",IF(AND(R819="",TODAY()&gt;=Q819),"Retry 1 DUE",IF(AND(R819="Correct",T819="",TODAY()&gt;=S819),"Retry 2 DUE",IF(R819="","Retry 1 scheduled","Retry 2 scheduled")))))))</f>
        <v/>
      </c>
    </row>
    <row r="820" customFormat="false" ht="15" hidden="false" customHeight="false" outlineLevel="0" collapsed="false">
      <c r="A820" s="27" t="str">
        <f aca="false">IF(COUNTA(B820:I820)=0,"",ROW()-4)</f>
        <v/>
      </c>
      <c r="B820" s="28"/>
      <c r="C820" s="29"/>
      <c r="D820" s="30"/>
      <c r="E820" s="29"/>
      <c r="F820" s="30"/>
      <c r="G820" s="31"/>
      <c r="H820" s="32"/>
      <c r="I820" s="32"/>
      <c r="J820" s="33" t="str">
        <f aca="false">IF(OR(H820="",I820=""),"",IF(UPPER(SUBSTITUTE(SUBSTITUTE(SUBSTITUTE(H820," ",""),",",""),";",""))=UPPER(SUBSTITUTE(SUBSTITUTE(SUBSTITUTE(I820," ",""),",",""),";","")),"Correct","Wrong"))</f>
        <v/>
      </c>
      <c r="K820" s="29"/>
      <c r="L820" s="29"/>
      <c r="M820" s="27" t="str">
        <f aca="false">IF(E820="","",IFERROR(INDEX(Lists!$B$5:$B$12,MATCH(E820,Lists!$A$5:$A$12,0)),""))</f>
        <v/>
      </c>
      <c r="N820" s="33" t="str">
        <f aca="false">IF(OR(L820="",M820=""),"",IF(L820&gt;M820,"Slow",IF(AND(J820="Wrong",L820&lt;0.5*M820),"Rushed?","OK")))</f>
        <v/>
      </c>
      <c r="O820" s="30"/>
      <c r="P820" s="30"/>
      <c r="Q820" s="34" t="str">
        <f aca="false">IF(OR(B820="",J820=""),"",IF(OR(J820="Wrong",K820="50-50",K820="Guess"),B820+Lists!$Y$5,""))</f>
        <v/>
      </c>
      <c r="R820" s="29"/>
      <c r="S820" s="34" t="str">
        <f aca="false">IF(Q820="","",B820+Lists!$Y$6)</f>
        <v/>
      </c>
      <c r="T820" s="29"/>
      <c r="U820" s="33" t="str">
        <f aca="true">IF(J820="","",IF(Q820="","—",IF(T820="Correct","Mastered",IF(OR(R820="Wrong",T820="Wrong"),"Keep reviewing",IF(AND(R820="",TODAY()&gt;=Q820),"Retry 1 DUE",IF(AND(R820="Correct",T820="",TODAY()&gt;=S820),"Retry 2 DUE",IF(R820="","Retry 1 scheduled","Retry 2 scheduled")))))))</f>
        <v/>
      </c>
    </row>
    <row r="821" customFormat="false" ht="15" hidden="false" customHeight="false" outlineLevel="0" collapsed="false">
      <c r="A821" s="27" t="str">
        <f aca="false">IF(COUNTA(B821:I821)=0,"",ROW()-4)</f>
        <v/>
      </c>
      <c r="B821" s="28"/>
      <c r="C821" s="29"/>
      <c r="D821" s="30"/>
      <c r="E821" s="29"/>
      <c r="F821" s="30"/>
      <c r="G821" s="31"/>
      <c r="H821" s="32"/>
      <c r="I821" s="32"/>
      <c r="J821" s="33" t="str">
        <f aca="false">IF(OR(H821="",I821=""),"",IF(UPPER(SUBSTITUTE(SUBSTITUTE(SUBSTITUTE(H821," ",""),",",""),";",""))=UPPER(SUBSTITUTE(SUBSTITUTE(SUBSTITUTE(I821," ",""),",",""),";","")),"Correct","Wrong"))</f>
        <v/>
      </c>
      <c r="K821" s="29"/>
      <c r="L821" s="29"/>
      <c r="M821" s="27" t="str">
        <f aca="false">IF(E821="","",IFERROR(INDEX(Lists!$B$5:$B$12,MATCH(E821,Lists!$A$5:$A$12,0)),""))</f>
        <v/>
      </c>
      <c r="N821" s="33" t="str">
        <f aca="false">IF(OR(L821="",M821=""),"",IF(L821&gt;M821,"Slow",IF(AND(J821="Wrong",L821&lt;0.5*M821),"Rushed?","OK")))</f>
        <v/>
      </c>
      <c r="O821" s="30"/>
      <c r="P821" s="30"/>
      <c r="Q821" s="34" t="str">
        <f aca="false">IF(OR(B821="",J821=""),"",IF(OR(J821="Wrong",K821="50-50",K821="Guess"),B821+Lists!$Y$5,""))</f>
        <v/>
      </c>
      <c r="R821" s="29"/>
      <c r="S821" s="34" t="str">
        <f aca="false">IF(Q821="","",B821+Lists!$Y$6)</f>
        <v/>
      </c>
      <c r="T821" s="29"/>
      <c r="U821" s="33" t="str">
        <f aca="true">IF(J821="","",IF(Q821="","—",IF(T821="Correct","Mastered",IF(OR(R821="Wrong",T821="Wrong"),"Keep reviewing",IF(AND(R821="",TODAY()&gt;=Q821),"Retry 1 DUE",IF(AND(R821="Correct",T821="",TODAY()&gt;=S821),"Retry 2 DUE",IF(R821="","Retry 1 scheduled","Retry 2 scheduled")))))))</f>
        <v/>
      </c>
    </row>
    <row r="822" customFormat="false" ht="15" hidden="false" customHeight="false" outlineLevel="0" collapsed="false">
      <c r="A822" s="27" t="str">
        <f aca="false">IF(COUNTA(B822:I822)=0,"",ROW()-4)</f>
        <v/>
      </c>
      <c r="B822" s="28"/>
      <c r="C822" s="29"/>
      <c r="D822" s="30"/>
      <c r="E822" s="29"/>
      <c r="F822" s="30"/>
      <c r="G822" s="31"/>
      <c r="H822" s="32"/>
      <c r="I822" s="32"/>
      <c r="J822" s="33" t="str">
        <f aca="false">IF(OR(H822="",I822=""),"",IF(UPPER(SUBSTITUTE(SUBSTITUTE(SUBSTITUTE(H822," ",""),",",""),";",""))=UPPER(SUBSTITUTE(SUBSTITUTE(SUBSTITUTE(I822," ",""),",",""),";","")),"Correct","Wrong"))</f>
        <v/>
      </c>
      <c r="K822" s="29"/>
      <c r="L822" s="29"/>
      <c r="M822" s="27" t="str">
        <f aca="false">IF(E822="","",IFERROR(INDEX(Lists!$B$5:$B$12,MATCH(E822,Lists!$A$5:$A$12,0)),""))</f>
        <v/>
      </c>
      <c r="N822" s="33" t="str">
        <f aca="false">IF(OR(L822="",M822=""),"",IF(L822&gt;M822,"Slow",IF(AND(J822="Wrong",L822&lt;0.5*M822),"Rushed?","OK")))</f>
        <v/>
      </c>
      <c r="O822" s="30"/>
      <c r="P822" s="30"/>
      <c r="Q822" s="34" t="str">
        <f aca="false">IF(OR(B822="",J822=""),"",IF(OR(J822="Wrong",K822="50-50",K822="Guess"),B822+Lists!$Y$5,""))</f>
        <v/>
      </c>
      <c r="R822" s="29"/>
      <c r="S822" s="34" t="str">
        <f aca="false">IF(Q822="","",B822+Lists!$Y$6)</f>
        <v/>
      </c>
      <c r="T822" s="29"/>
      <c r="U822" s="33" t="str">
        <f aca="true">IF(J822="","",IF(Q822="","—",IF(T822="Correct","Mastered",IF(OR(R822="Wrong",T822="Wrong"),"Keep reviewing",IF(AND(R822="",TODAY()&gt;=Q822),"Retry 1 DUE",IF(AND(R822="Correct",T822="",TODAY()&gt;=S822),"Retry 2 DUE",IF(R822="","Retry 1 scheduled","Retry 2 scheduled")))))))</f>
        <v/>
      </c>
    </row>
    <row r="823" customFormat="false" ht="15" hidden="false" customHeight="false" outlineLevel="0" collapsed="false">
      <c r="A823" s="27" t="str">
        <f aca="false">IF(COUNTA(B823:I823)=0,"",ROW()-4)</f>
        <v/>
      </c>
      <c r="B823" s="28"/>
      <c r="C823" s="29"/>
      <c r="D823" s="30"/>
      <c r="E823" s="29"/>
      <c r="F823" s="30"/>
      <c r="G823" s="31"/>
      <c r="H823" s="32"/>
      <c r="I823" s="32"/>
      <c r="J823" s="33" t="str">
        <f aca="false">IF(OR(H823="",I823=""),"",IF(UPPER(SUBSTITUTE(SUBSTITUTE(SUBSTITUTE(H823," ",""),",",""),";",""))=UPPER(SUBSTITUTE(SUBSTITUTE(SUBSTITUTE(I823," ",""),",",""),";","")),"Correct","Wrong"))</f>
        <v/>
      </c>
      <c r="K823" s="29"/>
      <c r="L823" s="29"/>
      <c r="M823" s="27" t="str">
        <f aca="false">IF(E823="","",IFERROR(INDEX(Lists!$B$5:$B$12,MATCH(E823,Lists!$A$5:$A$12,0)),""))</f>
        <v/>
      </c>
      <c r="N823" s="33" t="str">
        <f aca="false">IF(OR(L823="",M823=""),"",IF(L823&gt;M823,"Slow",IF(AND(J823="Wrong",L823&lt;0.5*M823),"Rushed?","OK")))</f>
        <v/>
      </c>
      <c r="O823" s="30"/>
      <c r="P823" s="30"/>
      <c r="Q823" s="34" t="str">
        <f aca="false">IF(OR(B823="",J823=""),"",IF(OR(J823="Wrong",K823="50-50",K823="Guess"),B823+Lists!$Y$5,""))</f>
        <v/>
      </c>
      <c r="R823" s="29"/>
      <c r="S823" s="34" t="str">
        <f aca="false">IF(Q823="","",B823+Lists!$Y$6)</f>
        <v/>
      </c>
      <c r="T823" s="29"/>
      <c r="U823" s="33" t="str">
        <f aca="true">IF(J823="","",IF(Q823="","—",IF(T823="Correct","Mastered",IF(OR(R823="Wrong",T823="Wrong"),"Keep reviewing",IF(AND(R823="",TODAY()&gt;=Q823),"Retry 1 DUE",IF(AND(R823="Correct",T823="",TODAY()&gt;=S823),"Retry 2 DUE",IF(R823="","Retry 1 scheduled","Retry 2 scheduled")))))))</f>
        <v/>
      </c>
    </row>
    <row r="824" customFormat="false" ht="15" hidden="false" customHeight="false" outlineLevel="0" collapsed="false">
      <c r="A824" s="27" t="str">
        <f aca="false">IF(COUNTA(B824:I824)=0,"",ROW()-4)</f>
        <v/>
      </c>
      <c r="B824" s="28"/>
      <c r="C824" s="29"/>
      <c r="D824" s="30"/>
      <c r="E824" s="29"/>
      <c r="F824" s="30"/>
      <c r="G824" s="31"/>
      <c r="H824" s="32"/>
      <c r="I824" s="32"/>
      <c r="J824" s="33" t="str">
        <f aca="false">IF(OR(H824="",I824=""),"",IF(UPPER(SUBSTITUTE(SUBSTITUTE(SUBSTITUTE(H824," ",""),",",""),";",""))=UPPER(SUBSTITUTE(SUBSTITUTE(SUBSTITUTE(I824," ",""),",",""),";","")),"Correct","Wrong"))</f>
        <v/>
      </c>
      <c r="K824" s="29"/>
      <c r="L824" s="29"/>
      <c r="M824" s="27" t="str">
        <f aca="false">IF(E824="","",IFERROR(INDEX(Lists!$B$5:$B$12,MATCH(E824,Lists!$A$5:$A$12,0)),""))</f>
        <v/>
      </c>
      <c r="N824" s="33" t="str">
        <f aca="false">IF(OR(L824="",M824=""),"",IF(L824&gt;M824,"Slow",IF(AND(J824="Wrong",L824&lt;0.5*M824),"Rushed?","OK")))</f>
        <v/>
      </c>
      <c r="O824" s="30"/>
      <c r="P824" s="30"/>
      <c r="Q824" s="34" t="str">
        <f aca="false">IF(OR(B824="",J824=""),"",IF(OR(J824="Wrong",K824="50-50",K824="Guess"),B824+Lists!$Y$5,""))</f>
        <v/>
      </c>
      <c r="R824" s="29"/>
      <c r="S824" s="34" t="str">
        <f aca="false">IF(Q824="","",B824+Lists!$Y$6)</f>
        <v/>
      </c>
      <c r="T824" s="29"/>
      <c r="U824" s="33" t="str">
        <f aca="true">IF(J824="","",IF(Q824="","—",IF(T824="Correct","Mastered",IF(OR(R824="Wrong",T824="Wrong"),"Keep reviewing",IF(AND(R824="",TODAY()&gt;=Q824),"Retry 1 DUE",IF(AND(R824="Correct",T824="",TODAY()&gt;=S824),"Retry 2 DUE",IF(R824="","Retry 1 scheduled","Retry 2 scheduled")))))))</f>
        <v/>
      </c>
    </row>
    <row r="825" customFormat="false" ht="15" hidden="false" customHeight="false" outlineLevel="0" collapsed="false">
      <c r="A825" s="27" t="str">
        <f aca="false">IF(COUNTA(B825:I825)=0,"",ROW()-4)</f>
        <v/>
      </c>
      <c r="B825" s="28"/>
      <c r="C825" s="29"/>
      <c r="D825" s="30"/>
      <c r="E825" s="29"/>
      <c r="F825" s="30"/>
      <c r="G825" s="31"/>
      <c r="H825" s="32"/>
      <c r="I825" s="32"/>
      <c r="J825" s="33" t="str">
        <f aca="false">IF(OR(H825="",I825=""),"",IF(UPPER(SUBSTITUTE(SUBSTITUTE(SUBSTITUTE(H825," ",""),",",""),";",""))=UPPER(SUBSTITUTE(SUBSTITUTE(SUBSTITUTE(I825," ",""),",",""),";","")),"Correct","Wrong"))</f>
        <v/>
      </c>
      <c r="K825" s="29"/>
      <c r="L825" s="29"/>
      <c r="M825" s="27" t="str">
        <f aca="false">IF(E825="","",IFERROR(INDEX(Lists!$B$5:$B$12,MATCH(E825,Lists!$A$5:$A$12,0)),""))</f>
        <v/>
      </c>
      <c r="N825" s="33" t="str">
        <f aca="false">IF(OR(L825="",M825=""),"",IF(L825&gt;M825,"Slow",IF(AND(J825="Wrong",L825&lt;0.5*M825),"Rushed?","OK")))</f>
        <v/>
      </c>
      <c r="O825" s="30"/>
      <c r="P825" s="30"/>
      <c r="Q825" s="34" t="str">
        <f aca="false">IF(OR(B825="",J825=""),"",IF(OR(J825="Wrong",K825="50-50",K825="Guess"),B825+Lists!$Y$5,""))</f>
        <v/>
      </c>
      <c r="R825" s="29"/>
      <c r="S825" s="34" t="str">
        <f aca="false">IF(Q825="","",B825+Lists!$Y$6)</f>
        <v/>
      </c>
      <c r="T825" s="29"/>
      <c r="U825" s="33" t="str">
        <f aca="true">IF(J825="","",IF(Q825="","—",IF(T825="Correct","Mastered",IF(OR(R825="Wrong",T825="Wrong"),"Keep reviewing",IF(AND(R825="",TODAY()&gt;=Q825),"Retry 1 DUE",IF(AND(R825="Correct",T825="",TODAY()&gt;=S825),"Retry 2 DUE",IF(R825="","Retry 1 scheduled","Retry 2 scheduled")))))))</f>
        <v/>
      </c>
    </row>
    <row r="826" customFormat="false" ht="15" hidden="false" customHeight="false" outlineLevel="0" collapsed="false">
      <c r="A826" s="27" t="str">
        <f aca="false">IF(COUNTA(B826:I826)=0,"",ROW()-4)</f>
        <v/>
      </c>
      <c r="B826" s="28"/>
      <c r="C826" s="29"/>
      <c r="D826" s="30"/>
      <c r="E826" s="29"/>
      <c r="F826" s="30"/>
      <c r="G826" s="31"/>
      <c r="H826" s="32"/>
      <c r="I826" s="32"/>
      <c r="J826" s="33" t="str">
        <f aca="false">IF(OR(H826="",I826=""),"",IF(UPPER(SUBSTITUTE(SUBSTITUTE(SUBSTITUTE(H826," ",""),",",""),";",""))=UPPER(SUBSTITUTE(SUBSTITUTE(SUBSTITUTE(I826," ",""),",",""),";","")),"Correct","Wrong"))</f>
        <v/>
      </c>
      <c r="K826" s="29"/>
      <c r="L826" s="29"/>
      <c r="M826" s="27" t="str">
        <f aca="false">IF(E826="","",IFERROR(INDEX(Lists!$B$5:$B$12,MATCH(E826,Lists!$A$5:$A$12,0)),""))</f>
        <v/>
      </c>
      <c r="N826" s="33" t="str">
        <f aca="false">IF(OR(L826="",M826=""),"",IF(L826&gt;M826,"Slow",IF(AND(J826="Wrong",L826&lt;0.5*M826),"Rushed?","OK")))</f>
        <v/>
      </c>
      <c r="O826" s="30"/>
      <c r="P826" s="30"/>
      <c r="Q826" s="34" t="str">
        <f aca="false">IF(OR(B826="",J826=""),"",IF(OR(J826="Wrong",K826="50-50",K826="Guess"),B826+Lists!$Y$5,""))</f>
        <v/>
      </c>
      <c r="R826" s="29"/>
      <c r="S826" s="34" t="str">
        <f aca="false">IF(Q826="","",B826+Lists!$Y$6)</f>
        <v/>
      </c>
      <c r="T826" s="29"/>
      <c r="U826" s="33" t="str">
        <f aca="true">IF(J826="","",IF(Q826="","—",IF(T826="Correct","Mastered",IF(OR(R826="Wrong",T826="Wrong"),"Keep reviewing",IF(AND(R826="",TODAY()&gt;=Q826),"Retry 1 DUE",IF(AND(R826="Correct",T826="",TODAY()&gt;=S826),"Retry 2 DUE",IF(R826="","Retry 1 scheduled","Retry 2 scheduled")))))))</f>
        <v/>
      </c>
    </row>
    <row r="827" customFormat="false" ht="15" hidden="false" customHeight="false" outlineLevel="0" collapsed="false">
      <c r="A827" s="27" t="str">
        <f aca="false">IF(COUNTA(B827:I827)=0,"",ROW()-4)</f>
        <v/>
      </c>
      <c r="B827" s="28"/>
      <c r="C827" s="29"/>
      <c r="D827" s="30"/>
      <c r="E827" s="29"/>
      <c r="F827" s="30"/>
      <c r="G827" s="31"/>
      <c r="H827" s="32"/>
      <c r="I827" s="32"/>
      <c r="J827" s="33" t="str">
        <f aca="false">IF(OR(H827="",I827=""),"",IF(UPPER(SUBSTITUTE(SUBSTITUTE(SUBSTITUTE(H827," ",""),",",""),";",""))=UPPER(SUBSTITUTE(SUBSTITUTE(SUBSTITUTE(I827," ",""),",",""),";","")),"Correct","Wrong"))</f>
        <v/>
      </c>
      <c r="K827" s="29"/>
      <c r="L827" s="29"/>
      <c r="M827" s="27" t="str">
        <f aca="false">IF(E827="","",IFERROR(INDEX(Lists!$B$5:$B$12,MATCH(E827,Lists!$A$5:$A$12,0)),""))</f>
        <v/>
      </c>
      <c r="N827" s="33" t="str">
        <f aca="false">IF(OR(L827="",M827=""),"",IF(L827&gt;M827,"Slow",IF(AND(J827="Wrong",L827&lt;0.5*M827),"Rushed?","OK")))</f>
        <v/>
      </c>
      <c r="O827" s="30"/>
      <c r="P827" s="30"/>
      <c r="Q827" s="34" t="str">
        <f aca="false">IF(OR(B827="",J827=""),"",IF(OR(J827="Wrong",K827="50-50",K827="Guess"),B827+Lists!$Y$5,""))</f>
        <v/>
      </c>
      <c r="R827" s="29"/>
      <c r="S827" s="34" t="str">
        <f aca="false">IF(Q827="","",B827+Lists!$Y$6)</f>
        <v/>
      </c>
      <c r="T827" s="29"/>
      <c r="U827" s="33" t="str">
        <f aca="true">IF(J827="","",IF(Q827="","—",IF(T827="Correct","Mastered",IF(OR(R827="Wrong",T827="Wrong"),"Keep reviewing",IF(AND(R827="",TODAY()&gt;=Q827),"Retry 1 DUE",IF(AND(R827="Correct",T827="",TODAY()&gt;=S827),"Retry 2 DUE",IF(R827="","Retry 1 scheduled","Retry 2 scheduled")))))))</f>
        <v/>
      </c>
    </row>
    <row r="828" customFormat="false" ht="15" hidden="false" customHeight="false" outlineLevel="0" collapsed="false">
      <c r="A828" s="27" t="str">
        <f aca="false">IF(COUNTA(B828:I828)=0,"",ROW()-4)</f>
        <v/>
      </c>
      <c r="B828" s="28"/>
      <c r="C828" s="29"/>
      <c r="D828" s="30"/>
      <c r="E828" s="29"/>
      <c r="F828" s="30"/>
      <c r="G828" s="31"/>
      <c r="H828" s="32"/>
      <c r="I828" s="32"/>
      <c r="J828" s="33" t="str">
        <f aca="false">IF(OR(H828="",I828=""),"",IF(UPPER(SUBSTITUTE(SUBSTITUTE(SUBSTITUTE(H828," ",""),",",""),";",""))=UPPER(SUBSTITUTE(SUBSTITUTE(SUBSTITUTE(I828," ",""),",",""),";","")),"Correct","Wrong"))</f>
        <v/>
      </c>
      <c r="K828" s="29"/>
      <c r="L828" s="29"/>
      <c r="M828" s="27" t="str">
        <f aca="false">IF(E828="","",IFERROR(INDEX(Lists!$B$5:$B$12,MATCH(E828,Lists!$A$5:$A$12,0)),""))</f>
        <v/>
      </c>
      <c r="N828" s="33" t="str">
        <f aca="false">IF(OR(L828="",M828=""),"",IF(L828&gt;M828,"Slow",IF(AND(J828="Wrong",L828&lt;0.5*M828),"Rushed?","OK")))</f>
        <v/>
      </c>
      <c r="O828" s="30"/>
      <c r="P828" s="30"/>
      <c r="Q828" s="34" t="str">
        <f aca="false">IF(OR(B828="",J828=""),"",IF(OR(J828="Wrong",K828="50-50",K828="Guess"),B828+Lists!$Y$5,""))</f>
        <v/>
      </c>
      <c r="R828" s="29"/>
      <c r="S828" s="34" t="str">
        <f aca="false">IF(Q828="","",B828+Lists!$Y$6)</f>
        <v/>
      </c>
      <c r="T828" s="29"/>
      <c r="U828" s="33" t="str">
        <f aca="true">IF(J828="","",IF(Q828="","—",IF(T828="Correct","Mastered",IF(OR(R828="Wrong",T828="Wrong"),"Keep reviewing",IF(AND(R828="",TODAY()&gt;=Q828),"Retry 1 DUE",IF(AND(R828="Correct",T828="",TODAY()&gt;=S828),"Retry 2 DUE",IF(R828="","Retry 1 scheduled","Retry 2 scheduled")))))))</f>
        <v/>
      </c>
    </row>
    <row r="829" customFormat="false" ht="15" hidden="false" customHeight="false" outlineLevel="0" collapsed="false">
      <c r="A829" s="27" t="str">
        <f aca="false">IF(COUNTA(B829:I829)=0,"",ROW()-4)</f>
        <v/>
      </c>
      <c r="B829" s="28"/>
      <c r="C829" s="29"/>
      <c r="D829" s="30"/>
      <c r="E829" s="29"/>
      <c r="F829" s="30"/>
      <c r="G829" s="31"/>
      <c r="H829" s="32"/>
      <c r="I829" s="32"/>
      <c r="J829" s="33" t="str">
        <f aca="false">IF(OR(H829="",I829=""),"",IF(UPPER(SUBSTITUTE(SUBSTITUTE(SUBSTITUTE(H829," ",""),",",""),";",""))=UPPER(SUBSTITUTE(SUBSTITUTE(SUBSTITUTE(I829," ",""),",",""),";","")),"Correct","Wrong"))</f>
        <v/>
      </c>
      <c r="K829" s="29"/>
      <c r="L829" s="29"/>
      <c r="M829" s="27" t="str">
        <f aca="false">IF(E829="","",IFERROR(INDEX(Lists!$B$5:$B$12,MATCH(E829,Lists!$A$5:$A$12,0)),""))</f>
        <v/>
      </c>
      <c r="N829" s="33" t="str">
        <f aca="false">IF(OR(L829="",M829=""),"",IF(L829&gt;M829,"Slow",IF(AND(J829="Wrong",L829&lt;0.5*M829),"Rushed?","OK")))</f>
        <v/>
      </c>
      <c r="O829" s="30"/>
      <c r="P829" s="30"/>
      <c r="Q829" s="34" t="str">
        <f aca="false">IF(OR(B829="",J829=""),"",IF(OR(J829="Wrong",K829="50-50",K829="Guess"),B829+Lists!$Y$5,""))</f>
        <v/>
      </c>
      <c r="R829" s="29"/>
      <c r="S829" s="34" t="str">
        <f aca="false">IF(Q829="","",B829+Lists!$Y$6)</f>
        <v/>
      </c>
      <c r="T829" s="29"/>
      <c r="U829" s="33" t="str">
        <f aca="true">IF(J829="","",IF(Q829="","—",IF(T829="Correct","Mastered",IF(OR(R829="Wrong",T829="Wrong"),"Keep reviewing",IF(AND(R829="",TODAY()&gt;=Q829),"Retry 1 DUE",IF(AND(R829="Correct",T829="",TODAY()&gt;=S829),"Retry 2 DUE",IF(R829="","Retry 1 scheduled","Retry 2 scheduled")))))))</f>
        <v/>
      </c>
    </row>
    <row r="830" customFormat="false" ht="15" hidden="false" customHeight="false" outlineLevel="0" collapsed="false">
      <c r="A830" s="27" t="str">
        <f aca="false">IF(COUNTA(B830:I830)=0,"",ROW()-4)</f>
        <v/>
      </c>
      <c r="B830" s="28"/>
      <c r="C830" s="29"/>
      <c r="D830" s="30"/>
      <c r="E830" s="29"/>
      <c r="F830" s="30"/>
      <c r="G830" s="31"/>
      <c r="H830" s="32"/>
      <c r="I830" s="32"/>
      <c r="J830" s="33" t="str">
        <f aca="false">IF(OR(H830="",I830=""),"",IF(UPPER(SUBSTITUTE(SUBSTITUTE(SUBSTITUTE(H830," ",""),",",""),";",""))=UPPER(SUBSTITUTE(SUBSTITUTE(SUBSTITUTE(I830," ",""),",",""),";","")),"Correct","Wrong"))</f>
        <v/>
      </c>
      <c r="K830" s="29"/>
      <c r="L830" s="29"/>
      <c r="M830" s="27" t="str">
        <f aca="false">IF(E830="","",IFERROR(INDEX(Lists!$B$5:$B$12,MATCH(E830,Lists!$A$5:$A$12,0)),""))</f>
        <v/>
      </c>
      <c r="N830" s="33" t="str">
        <f aca="false">IF(OR(L830="",M830=""),"",IF(L830&gt;M830,"Slow",IF(AND(J830="Wrong",L830&lt;0.5*M830),"Rushed?","OK")))</f>
        <v/>
      </c>
      <c r="O830" s="30"/>
      <c r="P830" s="30"/>
      <c r="Q830" s="34" t="str">
        <f aca="false">IF(OR(B830="",J830=""),"",IF(OR(J830="Wrong",K830="50-50",K830="Guess"),B830+Lists!$Y$5,""))</f>
        <v/>
      </c>
      <c r="R830" s="29"/>
      <c r="S830" s="34" t="str">
        <f aca="false">IF(Q830="","",B830+Lists!$Y$6)</f>
        <v/>
      </c>
      <c r="T830" s="29"/>
      <c r="U830" s="33" t="str">
        <f aca="true">IF(J830="","",IF(Q830="","—",IF(T830="Correct","Mastered",IF(OR(R830="Wrong",T830="Wrong"),"Keep reviewing",IF(AND(R830="",TODAY()&gt;=Q830),"Retry 1 DUE",IF(AND(R830="Correct",T830="",TODAY()&gt;=S830),"Retry 2 DUE",IF(R830="","Retry 1 scheduled","Retry 2 scheduled")))))))</f>
        <v/>
      </c>
    </row>
    <row r="831" customFormat="false" ht="15" hidden="false" customHeight="false" outlineLevel="0" collapsed="false">
      <c r="A831" s="27" t="str">
        <f aca="false">IF(COUNTA(B831:I831)=0,"",ROW()-4)</f>
        <v/>
      </c>
      <c r="B831" s="28"/>
      <c r="C831" s="29"/>
      <c r="D831" s="30"/>
      <c r="E831" s="29"/>
      <c r="F831" s="30"/>
      <c r="G831" s="31"/>
      <c r="H831" s="32"/>
      <c r="I831" s="32"/>
      <c r="J831" s="33" t="str">
        <f aca="false">IF(OR(H831="",I831=""),"",IF(UPPER(SUBSTITUTE(SUBSTITUTE(SUBSTITUTE(H831," ",""),",",""),";",""))=UPPER(SUBSTITUTE(SUBSTITUTE(SUBSTITUTE(I831," ",""),",",""),";","")),"Correct","Wrong"))</f>
        <v/>
      </c>
      <c r="K831" s="29"/>
      <c r="L831" s="29"/>
      <c r="M831" s="27" t="str">
        <f aca="false">IF(E831="","",IFERROR(INDEX(Lists!$B$5:$B$12,MATCH(E831,Lists!$A$5:$A$12,0)),""))</f>
        <v/>
      </c>
      <c r="N831" s="33" t="str">
        <f aca="false">IF(OR(L831="",M831=""),"",IF(L831&gt;M831,"Slow",IF(AND(J831="Wrong",L831&lt;0.5*M831),"Rushed?","OK")))</f>
        <v/>
      </c>
      <c r="O831" s="30"/>
      <c r="P831" s="30"/>
      <c r="Q831" s="34" t="str">
        <f aca="false">IF(OR(B831="",J831=""),"",IF(OR(J831="Wrong",K831="50-50",K831="Guess"),B831+Lists!$Y$5,""))</f>
        <v/>
      </c>
      <c r="R831" s="29"/>
      <c r="S831" s="34" t="str">
        <f aca="false">IF(Q831="","",B831+Lists!$Y$6)</f>
        <v/>
      </c>
      <c r="T831" s="29"/>
      <c r="U831" s="33" t="str">
        <f aca="true">IF(J831="","",IF(Q831="","—",IF(T831="Correct","Mastered",IF(OR(R831="Wrong",T831="Wrong"),"Keep reviewing",IF(AND(R831="",TODAY()&gt;=Q831),"Retry 1 DUE",IF(AND(R831="Correct",T831="",TODAY()&gt;=S831),"Retry 2 DUE",IF(R831="","Retry 1 scheduled","Retry 2 scheduled")))))))</f>
        <v/>
      </c>
    </row>
    <row r="832" customFormat="false" ht="15" hidden="false" customHeight="false" outlineLevel="0" collapsed="false">
      <c r="A832" s="27" t="str">
        <f aca="false">IF(COUNTA(B832:I832)=0,"",ROW()-4)</f>
        <v/>
      </c>
      <c r="B832" s="28"/>
      <c r="C832" s="29"/>
      <c r="D832" s="30"/>
      <c r="E832" s="29"/>
      <c r="F832" s="30"/>
      <c r="G832" s="31"/>
      <c r="H832" s="32"/>
      <c r="I832" s="32"/>
      <c r="J832" s="33" t="str">
        <f aca="false">IF(OR(H832="",I832=""),"",IF(UPPER(SUBSTITUTE(SUBSTITUTE(SUBSTITUTE(H832," ",""),",",""),";",""))=UPPER(SUBSTITUTE(SUBSTITUTE(SUBSTITUTE(I832," ",""),",",""),";","")),"Correct","Wrong"))</f>
        <v/>
      </c>
      <c r="K832" s="29"/>
      <c r="L832" s="29"/>
      <c r="M832" s="27" t="str">
        <f aca="false">IF(E832="","",IFERROR(INDEX(Lists!$B$5:$B$12,MATCH(E832,Lists!$A$5:$A$12,0)),""))</f>
        <v/>
      </c>
      <c r="N832" s="33" t="str">
        <f aca="false">IF(OR(L832="",M832=""),"",IF(L832&gt;M832,"Slow",IF(AND(J832="Wrong",L832&lt;0.5*M832),"Rushed?","OK")))</f>
        <v/>
      </c>
      <c r="O832" s="30"/>
      <c r="P832" s="30"/>
      <c r="Q832" s="34" t="str">
        <f aca="false">IF(OR(B832="",J832=""),"",IF(OR(J832="Wrong",K832="50-50",K832="Guess"),B832+Lists!$Y$5,""))</f>
        <v/>
      </c>
      <c r="R832" s="29"/>
      <c r="S832" s="34" t="str">
        <f aca="false">IF(Q832="","",B832+Lists!$Y$6)</f>
        <v/>
      </c>
      <c r="T832" s="29"/>
      <c r="U832" s="33" t="str">
        <f aca="true">IF(J832="","",IF(Q832="","—",IF(T832="Correct","Mastered",IF(OR(R832="Wrong",T832="Wrong"),"Keep reviewing",IF(AND(R832="",TODAY()&gt;=Q832),"Retry 1 DUE",IF(AND(R832="Correct",T832="",TODAY()&gt;=S832),"Retry 2 DUE",IF(R832="","Retry 1 scheduled","Retry 2 scheduled")))))))</f>
        <v/>
      </c>
    </row>
    <row r="833" customFormat="false" ht="15" hidden="false" customHeight="false" outlineLevel="0" collapsed="false">
      <c r="A833" s="27" t="str">
        <f aca="false">IF(COUNTA(B833:I833)=0,"",ROW()-4)</f>
        <v/>
      </c>
      <c r="B833" s="28"/>
      <c r="C833" s="29"/>
      <c r="D833" s="30"/>
      <c r="E833" s="29"/>
      <c r="F833" s="30"/>
      <c r="G833" s="31"/>
      <c r="H833" s="32"/>
      <c r="I833" s="32"/>
      <c r="J833" s="33" t="str">
        <f aca="false">IF(OR(H833="",I833=""),"",IF(UPPER(SUBSTITUTE(SUBSTITUTE(SUBSTITUTE(H833," ",""),",",""),";",""))=UPPER(SUBSTITUTE(SUBSTITUTE(SUBSTITUTE(I833," ",""),",",""),";","")),"Correct","Wrong"))</f>
        <v/>
      </c>
      <c r="K833" s="29"/>
      <c r="L833" s="29"/>
      <c r="M833" s="27" t="str">
        <f aca="false">IF(E833="","",IFERROR(INDEX(Lists!$B$5:$B$12,MATCH(E833,Lists!$A$5:$A$12,0)),""))</f>
        <v/>
      </c>
      <c r="N833" s="33" t="str">
        <f aca="false">IF(OR(L833="",M833=""),"",IF(L833&gt;M833,"Slow",IF(AND(J833="Wrong",L833&lt;0.5*M833),"Rushed?","OK")))</f>
        <v/>
      </c>
      <c r="O833" s="30"/>
      <c r="P833" s="30"/>
      <c r="Q833" s="34" t="str">
        <f aca="false">IF(OR(B833="",J833=""),"",IF(OR(J833="Wrong",K833="50-50",K833="Guess"),B833+Lists!$Y$5,""))</f>
        <v/>
      </c>
      <c r="R833" s="29"/>
      <c r="S833" s="34" t="str">
        <f aca="false">IF(Q833="","",B833+Lists!$Y$6)</f>
        <v/>
      </c>
      <c r="T833" s="29"/>
      <c r="U833" s="33" t="str">
        <f aca="true">IF(J833="","",IF(Q833="","—",IF(T833="Correct","Mastered",IF(OR(R833="Wrong",T833="Wrong"),"Keep reviewing",IF(AND(R833="",TODAY()&gt;=Q833),"Retry 1 DUE",IF(AND(R833="Correct",T833="",TODAY()&gt;=S833),"Retry 2 DUE",IF(R833="","Retry 1 scheduled","Retry 2 scheduled")))))))</f>
        <v/>
      </c>
    </row>
    <row r="834" customFormat="false" ht="15" hidden="false" customHeight="false" outlineLevel="0" collapsed="false">
      <c r="A834" s="27" t="str">
        <f aca="false">IF(COUNTA(B834:I834)=0,"",ROW()-4)</f>
        <v/>
      </c>
      <c r="B834" s="28"/>
      <c r="C834" s="29"/>
      <c r="D834" s="30"/>
      <c r="E834" s="29"/>
      <c r="F834" s="30"/>
      <c r="G834" s="31"/>
      <c r="H834" s="32"/>
      <c r="I834" s="32"/>
      <c r="J834" s="33" t="str">
        <f aca="false">IF(OR(H834="",I834=""),"",IF(UPPER(SUBSTITUTE(SUBSTITUTE(SUBSTITUTE(H834," ",""),",",""),";",""))=UPPER(SUBSTITUTE(SUBSTITUTE(SUBSTITUTE(I834," ",""),",",""),";","")),"Correct","Wrong"))</f>
        <v/>
      </c>
      <c r="K834" s="29"/>
      <c r="L834" s="29"/>
      <c r="M834" s="27" t="str">
        <f aca="false">IF(E834="","",IFERROR(INDEX(Lists!$B$5:$B$12,MATCH(E834,Lists!$A$5:$A$12,0)),""))</f>
        <v/>
      </c>
      <c r="N834" s="33" t="str">
        <f aca="false">IF(OR(L834="",M834=""),"",IF(L834&gt;M834,"Slow",IF(AND(J834="Wrong",L834&lt;0.5*M834),"Rushed?","OK")))</f>
        <v/>
      </c>
      <c r="O834" s="30"/>
      <c r="P834" s="30"/>
      <c r="Q834" s="34" t="str">
        <f aca="false">IF(OR(B834="",J834=""),"",IF(OR(J834="Wrong",K834="50-50",K834="Guess"),B834+Lists!$Y$5,""))</f>
        <v/>
      </c>
      <c r="R834" s="29"/>
      <c r="S834" s="34" t="str">
        <f aca="false">IF(Q834="","",B834+Lists!$Y$6)</f>
        <v/>
      </c>
      <c r="T834" s="29"/>
      <c r="U834" s="33" t="str">
        <f aca="true">IF(J834="","",IF(Q834="","—",IF(T834="Correct","Mastered",IF(OR(R834="Wrong",T834="Wrong"),"Keep reviewing",IF(AND(R834="",TODAY()&gt;=Q834),"Retry 1 DUE",IF(AND(R834="Correct",T834="",TODAY()&gt;=S834),"Retry 2 DUE",IF(R834="","Retry 1 scheduled","Retry 2 scheduled")))))))</f>
        <v/>
      </c>
    </row>
    <row r="835" customFormat="false" ht="15" hidden="false" customHeight="false" outlineLevel="0" collapsed="false">
      <c r="A835" s="27" t="str">
        <f aca="false">IF(COUNTA(B835:I835)=0,"",ROW()-4)</f>
        <v/>
      </c>
      <c r="B835" s="28"/>
      <c r="C835" s="29"/>
      <c r="D835" s="30"/>
      <c r="E835" s="29"/>
      <c r="F835" s="30"/>
      <c r="G835" s="31"/>
      <c r="H835" s="32"/>
      <c r="I835" s="32"/>
      <c r="J835" s="33" t="str">
        <f aca="false">IF(OR(H835="",I835=""),"",IF(UPPER(SUBSTITUTE(SUBSTITUTE(SUBSTITUTE(H835," ",""),",",""),";",""))=UPPER(SUBSTITUTE(SUBSTITUTE(SUBSTITUTE(I835," ",""),",",""),";","")),"Correct","Wrong"))</f>
        <v/>
      </c>
      <c r="K835" s="29"/>
      <c r="L835" s="29"/>
      <c r="M835" s="27" t="str">
        <f aca="false">IF(E835="","",IFERROR(INDEX(Lists!$B$5:$B$12,MATCH(E835,Lists!$A$5:$A$12,0)),""))</f>
        <v/>
      </c>
      <c r="N835" s="33" t="str">
        <f aca="false">IF(OR(L835="",M835=""),"",IF(L835&gt;M835,"Slow",IF(AND(J835="Wrong",L835&lt;0.5*M835),"Rushed?","OK")))</f>
        <v/>
      </c>
      <c r="O835" s="30"/>
      <c r="P835" s="30"/>
      <c r="Q835" s="34" t="str">
        <f aca="false">IF(OR(B835="",J835=""),"",IF(OR(J835="Wrong",K835="50-50",K835="Guess"),B835+Lists!$Y$5,""))</f>
        <v/>
      </c>
      <c r="R835" s="29"/>
      <c r="S835" s="34" t="str">
        <f aca="false">IF(Q835="","",B835+Lists!$Y$6)</f>
        <v/>
      </c>
      <c r="T835" s="29"/>
      <c r="U835" s="33" t="str">
        <f aca="true">IF(J835="","",IF(Q835="","—",IF(T835="Correct","Mastered",IF(OR(R835="Wrong",T835="Wrong"),"Keep reviewing",IF(AND(R835="",TODAY()&gt;=Q835),"Retry 1 DUE",IF(AND(R835="Correct",T835="",TODAY()&gt;=S835),"Retry 2 DUE",IF(R835="","Retry 1 scheduled","Retry 2 scheduled")))))))</f>
        <v/>
      </c>
    </row>
    <row r="836" customFormat="false" ht="15" hidden="false" customHeight="false" outlineLevel="0" collapsed="false">
      <c r="A836" s="27" t="str">
        <f aca="false">IF(COUNTA(B836:I836)=0,"",ROW()-4)</f>
        <v/>
      </c>
      <c r="B836" s="28"/>
      <c r="C836" s="29"/>
      <c r="D836" s="30"/>
      <c r="E836" s="29"/>
      <c r="F836" s="30"/>
      <c r="G836" s="31"/>
      <c r="H836" s="32"/>
      <c r="I836" s="32"/>
      <c r="J836" s="33" t="str">
        <f aca="false">IF(OR(H836="",I836=""),"",IF(UPPER(SUBSTITUTE(SUBSTITUTE(SUBSTITUTE(H836," ",""),",",""),";",""))=UPPER(SUBSTITUTE(SUBSTITUTE(SUBSTITUTE(I836," ",""),",",""),";","")),"Correct","Wrong"))</f>
        <v/>
      </c>
      <c r="K836" s="29"/>
      <c r="L836" s="29"/>
      <c r="M836" s="27" t="str">
        <f aca="false">IF(E836="","",IFERROR(INDEX(Lists!$B$5:$B$12,MATCH(E836,Lists!$A$5:$A$12,0)),""))</f>
        <v/>
      </c>
      <c r="N836" s="33" t="str">
        <f aca="false">IF(OR(L836="",M836=""),"",IF(L836&gt;M836,"Slow",IF(AND(J836="Wrong",L836&lt;0.5*M836),"Rushed?","OK")))</f>
        <v/>
      </c>
      <c r="O836" s="30"/>
      <c r="P836" s="30"/>
      <c r="Q836" s="34" t="str">
        <f aca="false">IF(OR(B836="",J836=""),"",IF(OR(J836="Wrong",K836="50-50",K836="Guess"),B836+Lists!$Y$5,""))</f>
        <v/>
      </c>
      <c r="R836" s="29"/>
      <c r="S836" s="34" t="str">
        <f aca="false">IF(Q836="","",B836+Lists!$Y$6)</f>
        <v/>
      </c>
      <c r="T836" s="29"/>
      <c r="U836" s="33" t="str">
        <f aca="true">IF(J836="","",IF(Q836="","—",IF(T836="Correct","Mastered",IF(OR(R836="Wrong",T836="Wrong"),"Keep reviewing",IF(AND(R836="",TODAY()&gt;=Q836),"Retry 1 DUE",IF(AND(R836="Correct",T836="",TODAY()&gt;=S836),"Retry 2 DUE",IF(R836="","Retry 1 scheduled","Retry 2 scheduled")))))))</f>
        <v/>
      </c>
    </row>
    <row r="837" customFormat="false" ht="15" hidden="false" customHeight="false" outlineLevel="0" collapsed="false">
      <c r="A837" s="27" t="str">
        <f aca="false">IF(COUNTA(B837:I837)=0,"",ROW()-4)</f>
        <v/>
      </c>
      <c r="B837" s="28"/>
      <c r="C837" s="29"/>
      <c r="D837" s="30"/>
      <c r="E837" s="29"/>
      <c r="F837" s="30"/>
      <c r="G837" s="31"/>
      <c r="H837" s="32"/>
      <c r="I837" s="32"/>
      <c r="J837" s="33" t="str">
        <f aca="false">IF(OR(H837="",I837=""),"",IF(UPPER(SUBSTITUTE(SUBSTITUTE(SUBSTITUTE(H837," ",""),",",""),";",""))=UPPER(SUBSTITUTE(SUBSTITUTE(SUBSTITUTE(I837," ",""),",",""),";","")),"Correct","Wrong"))</f>
        <v/>
      </c>
      <c r="K837" s="29"/>
      <c r="L837" s="29"/>
      <c r="M837" s="27" t="str">
        <f aca="false">IF(E837="","",IFERROR(INDEX(Lists!$B$5:$B$12,MATCH(E837,Lists!$A$5:$A$12,0)),""))</f>
        <v/>
      </c>
      <c r="N837" s="33" t="str">
        <f aca="false">IF(OR(L837="",M837=""),"",IF(L837&gt;M837,"Slow",IF(AND(J837="Wrong",L837&lt;0.5*M837),"Rushed?","OK")))</f>
        <v/>
      </c>
      <c r="O837" s="30"/>
      <c r="P837" s="30"/>
      <c r="Q837" s="34" t="str">
        <f aca="false">IF(OR(B837="",J837=""),"",IF(OR(J837="Wrong",K837="50-50",K837="Guess"),B837+Lists!$Y$5,""))</f>
        <v/>
      </c>
      <c r="R837" s="29"/>
      <c r="S837" s="34" t="str">
        <f aca="false">IF(Q837="","",B837+Lists!$Y$6)</f>
        <v/>
      </c>
      <c r="T837" s="29"/>
      <c r="U837" s="33" t="str">
        <f aca="true">IF(J837="","",IF(Q837="","—",IF(T837="Correct","Mastered",IF(OR(R837="Wrong",T837="Wrong"),"Keep reviewing",IF(AND(R837="",TODAY()&gt;=Q837),"Retry 1 DUE",IF(AND(R837="Correct",T837="",TODAY()&gt;=S837),"Retry 2 DUE",IF(R837="","Retry 1 scheduled","Retry 2 scheduled")))))))</f>
        <v/>
      </c>
    </row>
    <row r="838" customFormat="false" ht="15" hidden="false" customHeight="false" outlineLevel="0" collapsed="false">
      <c r="A838" s="27" t="str">
        <f aca="false">IF(COUNTA(B838:I838)=0,"",ROW()-4)</f>
        <v/>
      </c>
      <c r="B838" s="28"/>
      <c r="C838" s="29"/>
      <c r="D838" s="30"/>
      <c r="E838" s="29"/>
      <c r="F838" s="30"/>
      <c r="G838" s="31"/>
      <c r="H838" s="32"/>
      <c r="I838" s="32"/>
      <c r="J838" s="33" t="str">
        <f aca="false">IF(OR(H838="",I838=""),"",IF(UPPER(SUBSTITUTE(SUBSTITUTE(SUBSTITUTE(H838," ",""),",",""),";",""))=UPPER(SUBSTITUTE(SUBSTITUTE(SUBSTITUTE(I838," ",""),",",""),";","")),"Correct","Wrong"))</f>
        <v/>
      </c>
      <c r="K838" s="29"/>
      <c r="L838" s="29"/>
      <c r="M838" s="27" t="str">
        <f aca="false">IF(E838="","",IFERROR(INDEX(Lists!$B$5:$B$12,MATCH(E838,Lists!$A$5:$A$12,0)),""))</f>
        <v/>
      </c>
      <c r="N838" s="33" t="str">
        <f aca="false">IF(OR(L838="",M838=""),"",IF(L838&gt;M838,"Slow",IF(AND(J838="Wrong",L838&lt;0.5*M838),"Rushed?","OK")))</f>
        <v/>
      </c>
      <c r="O838" s="30"/>
      <c r="P838" s="30"/>
      <c r="Q838" s="34" t="str">
        <f aca="false">IF(OR(B838="",J838=""),"",IF(OR(J838="Wrong",K838="50-50",K838="Guess"),B838+Lists!$Y$5,""))</f>
        <v/>
      </c>
      <c r="R838" s="29"/>
      <c r="S838" s="34" t="str">
        <f aca="false">IF(Q838="","",B838+Lists!$Y$6)</f>
        <v/>
      </c>
      <c r="T838" s="29"/>
      <c r="U838" s="33" t="str">
        <f aca="true">IF(J838="","",IF(Q838="","—",IF(T838="Correct","Mastered",IF(OR(R838="Wrong",T838="Wrong"),"Keep reviewing",IF(AND(R838="",TODAY()&gt;=Q838),"Retry 1 DUE",IF(AND(R838="Correct",T838="",TODAY()&gt;=S838),"Retry 2 DUE",IF(R838="","Retry 1 scheduled","Retry 2 scheduled")))))))</f>
        <v/>
      </c>
    </row>
    <row r="839" customFormat="false" ht="15" hidden="false" customHeight="false" outlineLevel="0" collapsed="false">
      <c r="A839" s="27" t="str">
        <f aca="false">IF(COUNTA(B839:I839)=0,"",ROW()-4)</f>
        <v/>
      </c>
      <c r="B839" s="28"/>
      <c r="C839" s="29"/>
      <c r="D839" s="30"/>
      <c r="E839" s="29"/>
      <c r="F839" s="30"/>
      <c r="G839" s="31"/>
      <c r="H839" s="32"/>
      <c r="I839" s="32"/>
      <c r="J839" s="33" t="str">
        <f aca="false">IF(OR(H839="",I839=""),"",IF(UPPER(SUBSTITUTE(SUBSTITUTE(SUBSTITUTE(H839," ",""),",",""),";",""))=UPPER(SUBSTITUTE(SUBSTITUTE(SUBSTITUTE(I839," ",""),",",""),";","")),"Correct","Wrong"))</f>
        <v/>
      </c>
      <c r="K839" s="29"/>
      <c r="L839" s="29"/>
      <c r="M839" s="27" t="str">
        <f aca="false">IF(E839="","",IFERROR(INDEX(Lists!$B$5:$B$12,MATCH(E839,Lists!$A$5:$A$12,0)),""))</f>
        <v/>
      </c>
      <c r="N839" s="33" t="str">
        <f aca="false">IF(OR(L839="",M839=""),"",IF(L839&gt;M839,"Slow",IF(AND(J839="Wrong",L839&lt;0.5*M839),"Rushed?","OK")))</f>
        <v/>
      </c>
      <c r="O839" s="30"/>
      <c r="P839" s="30"/>
      <c r="Q839" s="34" t="str">
        <f aca="false">IF(OR(B839="",J839=""),"",IF(OR(J839="Wrong",K839="50-50",K839="Guess"),B839+Lists!$Y$5,""))</f>
        <v/>
      </c>
      <c r="R839" s="29"/>
      <c r="S839" s="34" t="str">
        <f aca="false">IF(Q839="","",B839+Lists!$Y$6)</f>
        <v/>
      </c>
      <c r="T839" s="29"/>
      <c r="U839" s="33" t="str">
        <f aca="true">IF(J839="","",IF(Q839="","—",IF(T839="Correct","Mastered",IF(OR(R839="Wrong",T839="Wrong"),"Keep reviewing",IF(AND(R839="",TODAY()&gt;=Q839),"Retry 1 DUE",IF(AND(R839="Correct",T839="",TODAY()&gt;=S839),"Retry 2 DUE",IF(R839="","Retry 1 scheduled","Retry 2 scheduled")))))))</f>
        <v/>
      </c>
    </row>
    <row r="840" customFormat="false" ht="15" hidden="false" customHeight="false" outlineLevel="0" collapsed="false">
      <c r="A840" s="27" t="str">
        <f aca="false">IF(COUNTA(B840:I840)=0,"",ROW()-4)</f>
        <v/>
      </c>
      <c r="B840" s="28"/>
      <c r="C840" s="29"/>
      <c r="D840" s="30"/>
      <c r="E840" s="29"/>
      <c r="F840" s="30"/>
      <c r="G840" s="31"/>
      <c r="H840" s="32"/>
      <c r="I840" s="32"/>
      <c r="J840" s="33" t="str">
        <f aca="false">IF(OR(H840="",I840=""),"",IF(UPPER(SUBSTITUTE(SUBSTITUTE(SUBSTITUTE(H840," ",""),",",""),";",""))=UPPER(SUBSTITUTE(SUBSTITUTE(SUBSTITUTE(I840," ",""),",",""),";","")),"Correct","Wrong"))</f>
        <v/>
      </c>
      <c r="K840" s="29"/>
      <c r="L840" s="29"/>
      <c r="M840" s="27" t="str">
        <f aca="false">IF(E840="","",IFERROR(INDEX(Lists!$B$5:$B$12,MATCH(E840,Lists!$A$5:$A$12,0)),""))</f>
        <v/>
      </c>
      <c r="N840" s="33" t="str">
        <f aca="false">IF(OR(L840="",M840=""),"",IF(L840&gt;M840,"Slow",IF(AND(J840="Wrong",L840&lt;0.5*M840),"Rushed?","OK")))</f>
        <v/>
      </c>
      <c r="O840" s="30"/>
      <c r="P840" s="30"/>
      <c r="Q840" s="34" t="str">
        <f aca="false">IF(OR(B840="",J840=""),"",IF(OR(J840="Wrong",K840="50-50",K840="Guess"),B840+Lists!$Y$5,""))</f>
        <v/>
      </c>
      <c r="R840" s="29"/>
      <c r="S840" s="34" t="str">
        <f aca="false">IF(Q840="","",B840+Lists!$Y$6)</f>
        <v/>
      </c>
      <c r="T840" s="29"/>
      <c r="U840" s="33" t="str">
        <f aca="true">IF(J840="","",IF(Q840="","—",IF(T840="Correct","Mastered",IF(OR(R840="Wrong",T840="Wrong"),"Keep reviewing",IF(AND(R840="",TODAY()&gt;=Q840),"Retry 1 DUE",IF(AND(R840="Correct",T840="",TODAY()&gt;=S840),"Retry 2 DUE",IF(R840="","Retry 1 scheduled","Retry 2 scheduled")))))))</f>
        <v/>
      </c>
    </row>
    <row r="841" customFormat="false" ht="15" hidden="false" customHeight="false" outlineLevel="0" collapsed="false">
      <c r="A841" s="27" t="str">
        <f aca="false">IF(COUNTA(B841:I841)=0,"",ROW()-4)</f>
        <v/>
      </c>
      <c r="B841" s="28"/>
      <c r="C841" s="29"/>
      <c r="D841" s="30"/>
      <c r="E841" s="29"/>
      <c r="F841" s="30"/>
      <c r="G841" s="31"/>
      <c r="H841" s="32"/>
      <c r="I841" s="32"/>
      <c r="J841" s="33" t="str">
        <f aca="false">IF(OR(H841="",I841=""),"",IF(UPPER(SUBSTITUTE(SUBSTITUTE(SUBSTITUTE(H841," ",""),",",""),";",""))=UPPER(SUBSTITUTE(SUBSTITUTE(SUBSTITUTE(I841," ",""),",",""),";","")),"Correct","Wrong"))</f>
        <v/>
      </c>
      <c r="K841" s="29"/>
      <c r="L841" s="29"/>
      <c r="M841" s="27" t="str">
        <f aca="false">IF(E841="","",IFERROR(INDEX(Lists!$B$5:$B$12,MATCH(E841,Lists!$A$5:$A$12,0)),""))</f>
        <v/>
      </c>
      <c r="N841" s="33" t="str">
        <f aca="false">IF(OR(L841="",M841=""),"",IF(L841&gt;M841,"Slow",IF(AND(J841="Wrong",L841&lt;0.5*M841),"Rushed?","OK")))</f>
        <v/>
      </c>
      <c r="O841" s="30"/>
      <c r="P841" s="30"/>
      <c r="Q841" s="34" t="str">
        <f aca="false">IF(OR(B841="",J841=""),"",IF(OR(J841="Wrong",K841="50-50",K841="Guess"),B841+Lists!$Y$5,""))</f>
        <v/>
      </c>
      <c r="R841" s="29"/>
      <c r="S841" s="34" t="str">
        <f aca="false">IF(Q841="","",B841+Lists!$Y$6)</f>
        <v/>
      </c>
      <c r="T841" s="29"/>
      <c r="U841" s="33" t="str">
        <f aca="true">IF(J841="","",IF(Q841="","—",IF(T841="Correct","Mastered",IF(OR(R841="Wrong",T841="Wrong"),"Keep reviewing",IF(AND(R841="",TODAY()&gt;=Q841),"Retry 1 DUE",IF(AND(R841="Correct",T841="",TODAY()&gt;=S841),"Retry 2 DUE",IF(R841="","Retry 1 scheduled","Retry 2 scheduled")))))))</f>
        <v/>
      </c>
    </row>
    <row r="842" customFormat="false" ht="15" hidden="false" customHeight="false" outlineLevel="0" collapsed="false">
      <c r="A842" s="27" t="str">
        <f aca="false">IF(COUNTA(B842:I842)=0,"",ROW()-4)</f>
        <v/>
      </c>
      <c r="B842" s="28"/>
      <c r="C842" s="29"/>
      <c r="D842" s="30"/>
      <c r="E842" s="29"/>
      <c r="F842" s="30"/>
      <c r="G842" s="31"/>
      <c r="H842" s="32"/>
      <c r="I842" s="32"/>
      <c r="J842" s="33" t="str">
        <f aca="false">IF(OR(H842="",I842=""),"",IF(UPPER(SUBSTITUTE(SUBSTITUTE(SUBSTITUTE(H842," ",""),",",""),";",""))=UPPER(SUBSTITUTE(SUBSTITUTE(SUBSTITUTE(I842," ",""),",",""),";","")),"Correct","Wrong"))</f>
        <v/>
      </c>
      <c r="K842" s="29"/>
      <c r="L842" s="29"/>
      <c r="M842" s="27" t="str">
        <f aca="false">IF(E842="","",IFERROR(INDEX(Lists!$B$5:$B$12,MATCH(E842,Lists!$A$5:$A$12,0)),""))</f>
        <v/>
      </c>
      <c r="N842" s="33" t="str">
        <f aca="false">IF(OR(L842="",M842=""),"",IF(L842&gt;M842,"Slow",IF(AND(J842="Wrong",L842&lt;0.5*M842),"Rushed?","OK")))</f>
        <v/>
      </c>
      <c r="O842" s="30"/>
      <c r="P842" s="30"/>
      <c r="Q842" s="34" t="str">
        <f aca="false">IF(OR(B842="",J842=""),"",IF(OR(J842="Wrong",K842="50-50",K842="Guess"),B842+Lists!$Y$5,""))</f>
        <v/>
      </c>
      <c r="R842" s="29"/>
      <c r="S842" s="34" t="str">
        <f aca="false">IF(Q842="","",B842+Lists!$Y$6)</f>
        <v/>
      </c>
      <c r="T842" s="29"/>
      <c r="U842" s="33" t="str">
        <f aca="true">IF(J842="","",IF(Q842="","—",IF(T842="Correct","Mastered",IF(OR(R842="Wrong",T842="Wrong"),"Keep reviewing",IF(AND(R842="",TODAY()&gt;=Q842),"Retry 1 DUE",IF(AND(R842="Correct",T842="",TODAY()&gt;=S842),"Retry 2 DUE",IF(R842="","Retry 1 scheduled","Retry 2 scheduled")))))))</f>
        <v/>
      </c>
    </row>
    <row r="843" customFormat="false" ht="15" hidden="false" customHeight="false" outlineLevel="0" collapsed="false">
      <c r="A843" s="27" t="str">
        <f aca="false">IF(COUNTA(B843:I843)=0,"",ROW()-4)</f>
        <v/>
      </c>
      <c r="B843" s="28"/>
      <c r="C843" s="29"/>
      <c r="D843" s="30"/>
      <c r="E843" s="29"/>
      <c r="F843" s="30"/>
      <c r="G843" s="31"/>
      <c r="H843" s="32"/>
      <c r="I843" s="32"/>
      <c r="J843" s="33" t="str">
        <f aca="false">IF(OR(H843="",I843=""),"",IF(UPPER(SUBSTITUTE(SUBSTITUTE(SUBSTITUTE(H843," ",""),",",""),";",""))=UPPER(SUBSTITUTE(SUBSTITUTE(SUBSTITUTE(I843," ",""),",",""),";","")),"Correct","Wrong"))</f>
        <v/>
      </c>
      <c r="K843" s="29"/>
      <c r="L843" s="29"/>
      <c r="M843" s="27" t="str">
        <f aca="false">IF(E843="","",IFERROR(INDEX(Lists!$B$5:$B$12,MATCH(E843,Lists!$A$5:$A$12,0)),""))</f>
        <v/>
      </c>
      <c r="N843" s="33" t="str">
        <f aca="false">IF(OR(L843="",M843=""),"",IF(L843&gt;M843,"Slow",IF(AND(J843="Wrong",L843&lt;0.5*M843),"Rushed?","OK")))</f>
        <v/>
      </c>
      <c r="O843" s="30"/>
      <c r="P843" s="30"/>
      <c r="Q843" s="34" t="str">
        <f aca="false">IF(OR(B843="",J843=""),"",IF(OR(J843="Wrong",K843="50-50",K843="Guess"),B843+Lists!$Y$5,""))</f>
        <v/>
      </c>
      <c r="R843" s="29"/>
      <c r="S843" s="34" t="str">
        <f aca="false">IF(Q843="","",B843+Lists!$Y$6)</f>
        <v/>
      </c>
      <c r="T843" s="29"/>
      <c r="U843" s="33" t="str">
        <f aca="true">IF(J843="","",IF(Q843="","—",IF(T843="Correct","Mastered",IF(OR(R843="Wrong",T843="Wrong"),"Keep reviewing",IF(AND(R843="",TODAY()&gt;=Q843),"Retry 1 DUE",IF(AND(R843="Correct",T843="",TODAY()&gt;=S843),"Retry 2 DUE",IF(R843="","Retry 1 scheduled","Retry 2 scheduled")))))))</f>
        <v/>
      </c>
    </row>
    <row r="844" customFormat="false" ht="15" hidden="false" customHeight="false" outlineLevel="0" collapsed="false">
      <c r="A844" s="27" t="str">
        <f aca="false">IF(COUNTA(B844:I844)=0,"",ROW()-4)</f>
        <v/>
      </c>
      <c r="B844" s="28"/>
      <c r="C844" s="29"/>
      <c r="D844" s="30"/>
      <c r="E844" s="29"/>
      <c r="F844" s="30"/>
      <c r="G844" s="31"/>
      <c r="H844" s="32"/>
      <c r="I844" s="32"/>
      <c r="J844" s="33" t="str">
        <f aca="false">IF(OR(H844="",I844=""),"",IF(UPPER(SUBSTITUTE(SUBSTITUTE(SUBSTITUTE(H844," ",""),",",""),";",""))=UPPER(SUBSTITUTE(SUBSTITUTE(SUBSTITUTE(I844," ",""),",",""),";","")),"Correct","Wrong"))</f>
        <v/>
      </c>
      <c r="K844" s="29"/>
      <c r="L844" s="29"/>
      <c r="M844" s="27" t="str">
        <f aca="false">IF(E844="","",IFERROR(INDEX(Lists!$B$5:$B$12,MATCH(E844,Lists!$A$5:$A$12,0)),""))</f>
        <v/>
      </c>
      <c r="N844" s="33" t="str">
        <f aca="false">IF(OR(L844="",M844=""),"",IF(L844&gt;M844,"Slow",IF(AND(J844="Wrong",L844&lt;0.5*M844),"Rushed?","OK")))</f>
        <v/>
      </c>
      <c r="O844" s="30"/>
      <c r="P844" s="30"/>
      <c r="Q844" s="34" t="str">
        <f aca="false">IF(OR(B844="",J844=""),"",IF(OR(J844="Wrong",K844="50-50",K844="Guess"),B844+Lists!$Y$5,""))</f>
        <v/>
      </c>
      <c r="R844" s="29"/>
      <c r="S844" s="34" t="str">
        <f aca="false">IF(Q844="","",B844+Lists!$Y$6)</f>
        <v/>
      </c>
      <c r="T844" s="29"/>
      <c r="U844" s="33" t="str">
        <f aca="true">IF(J844="","",IF(Q844="","—",IF(T844="Correct","Mastered",IF(OR(R844="Wrong",T844="Wrong"),"Keep reviewing",IF(AND(R844="",TODAY()&gt;=Q844),"Retry 1 DUE",IF(AND(R844="Correct",T844="",TODAY()&gt;=S844),"Retry 2 DUE",IF(R844="","Retry 1 scheduled","Retry 2 scheduled")))))))</f>
        <v/>
      </c>
    </row>
    <row r="845" customFormat="false" ht="15" hidden="false" customHeight="false" outlineLevel="0" collapsed="false">
      <c r="A845" s="27" t="str">
        <f aca="false">IF(COUNTA(B845:I845)=0,"",ROW()-4)</f>
        <v/>
      </c>
      <c r="B845" s="28"/>
      <c r="C845" s="29"/>
      <c r="D845" s="30"/>
      <c r="E845" s="29"/>
      <c r="F845" s="30"/>
      <c r="G845" s="31"/>
      <c r="H845" s="32"/>
      <c r="I845" s="32"/>
      <c r="J845" s="33" t="str">
        <f aca="false">IF(OR(H845="",I845=""),"",IF(UPPER(SUBSTITUTE(SUBSTITUTE(SUBSTITUTE(H845," ",""),",",""),";",""))=UPPER(SUBSTITUTE(SUBSTITUTE(SUBSTITUTE(I845," ",""),",",""),";","")),"Correct","Wrong"))</f>
        <v/>
      </c>
      <c r="K845" s="29"/>
      <c r="L845" s="29"/>
      <c r="M845" s="27" t="str">
        <f aca="false">IF(E845="","",IFERROR(INDEX(Lists!$B$5:$B$12,MATCH(E845,Lists!$A$5:$A$12,0)),""))</f>
        <v/>
      </c>
      <c r="N845" s="33" t="str">
        <f aca="false">IF(OR(L845="",M845=""),"",IF(L845&gt;M845,"Slow",IF(AND(J845="Wrong",L845&lt;0.5*M845),"Rushed?","OK")))</f>
        <v/>
      </c>
      <c r="O845" s="30"/>
      <c r="P845" s="30"/>
      <c r="Q845" s="34" t="str">
        <f aca="false">IF(OR(B845="",J845=""),"",IF(OR(J845="Wrong",K845="50-50",K845="Guess"),B845+Lists!$Y$5,""))</f>
        <v/>
      </c>
      <c r="R845" s="29"/>
      <c r="S845" s="34" t="str">
        <f aca="false">IF(Q845="","",B845+Lists!$Y$6)</f>
        <v/>
      </c>
      <c r="T845" s="29"/>
      <c r="U845" s="33" t="str">
        <f aca="true">IF(J845="","",IF(Q845="","—",IF(T845="Correct","Mastered",IF(OR(R845="Wrong",T845="Wrong"),"Keep reviewing",IF(AND(R845="",TODAY()&gt;=Q845),"Retry 1 DUE",IF(AND(R845="Correct",T845="",TODAY()&gt;=S845),"Retry 2 DUE",IF(R845="","Retry 1 scheduled","Retry 2 scheduled")))))))</f>
        <v/>
      </c>
    </row>
    <row r="846" customFormat="false" ht="15" hidden="false" customHeight="false" outlineLevel="0" collapsed="false">
      <c r="A846" s="27" t="str">
        <f aca="false">IF(COUNTA(B846:I846)=0,"",ROW()-4)</f>
        <v/>
      </c>
      <c r="B846" s="28"/>
      <c r="C846" s="29"/>
      <c r="D846" s="30"/>
      <c r="E846" s="29"/>
      <c r="F846" s="30"/>
      <c r="G846" s="31"/>
      <c r="H846" s="32"/>
      <c r="I846" s="32"/>
      <c r="J846" s="33" t="str">
        <f aca="false">IF(OR(H846="",I846=""),"",IF(UPPER(SUBSTITUTE(SUBSTITUTE(SUBSTITUTE(H846," ",""),",",""),";",""))=UPPER(SUBSTITUTE(SUBSTITUTE(SUBSTITUTE(I846," ",""),",",""),";","")),"Correct","Wrong"))</f>
        <v/>
      </c>
      <c r="K846" s="29"/>
      <c r="L846" s="29"/>
      <c r="M846" s="27" t="str">
        <f aca="false">IF(E846="","",IFERROR(INDEX(Lists!$B$5:$B$12,MATCH(E846,Lists!$A$5:$A$12,0)),""))</f>
        <v/>
      </c>
      <c r="N846" s="33" t="str">
        <f aca="false">IF(OR(L846="",M846=""),"",IF(L846&gt;M846,"Slow",IF(AND(J846="Wrong",L846&lt;0.5*M846),"Rushed?","OK")))</f>
        <v/>
      </c>
      <c r="O846" s="30"/>
      <c r="P846" s="30"/>
      <c r="Q846" s="34" t="str">
        <f aca="false">IF(OR(B846="",J846=""),"",IF(OR(J846="Wrong",K846="50-50",K846="Guess"),B846+Lists!$Y$5,""))</f>
        <v/>
      </c>
      <c r="R846" s="29"/>
      <c r="S846" s="34" t="str">
        <f aca="false">IF(Q846="","",B846+Lists!$Y$6)</f>
        <v/>
      </c>
      <c r="T846" s="29"/>
      <c r="U846" s="33" t="str">
        <f aca="true">IF(J846="","",IF(Q846="","—",IF(T846="Correct","Mastered",IF(OR(R846="Wrong",T846="Wrong"),"Keep reviewing",IF(AND(R846="",TODAY()&gt;=Q846),"Retry 1 DUE",IF(AND(R846="Correct",T846="",TODAY()&gt;=S846),"Retry 2 DUE",IF(R846="","Retry 1 scheduled","Retry 2 scheduled")))))))</f>
        <v/>
      </c>
    </row>
    <row r="847" customFormat="false" ht="15" hidden="false" customHeight="false" outlineLevel="0" collapsed="false">
      <c r="A847" s="27" t="str">
        <f aca="false">IF(COUNTA(B847:I847)=0,"",ROW()-4)</f>
        <v/>
      </c>
      <c r="B847" s="28"/>
      <c r="C847" s="29"/>
      <c r="D847" s="30"/>
      <c r="E847" s="29"/>
      <c r="F847" s="30"/>
      <c r="G847" s="31"/>
      <c r="H847" s="32"/>
      <c r="I847" s="32"/>
      <c r="J847" s="33" t="str">
        <f aca="false">IF(OR(H847="",I847=""),"",IF(UPPER(SUBSTITUTE(SUBSTITUTE(SUBSTITUTE(H847," ",""),",",""),";",""))=UPPER(SUBSTITUTE(SUBSTITUTE(SUBSTITUTE(I847," ",""),",",""),";","")),"Correct","Wrong"))</f>
        <v/>
      </c>
      <c r="K847" s="29"/>
      <c r="L847" s="29"/>
      <c r="M847" s="27" t="str">
        <f aca="false">IF(E847="","",IFERROR(INDEX(Lists!$B$5:$B$12,MATCH(E847,Lists!$A$5:$A$12,0)),""))</f>
        <v/>
      </c>
      <c r="N847" s="33" t="str">
        <f aca="false">IF(OR(L847="",M847=""),"",IF(L847&gt;M847,"Slow",IF(AND(J847="Wrong",L847&lt;0.5*M847),"Rushed?","OK")))</f>
        <v/>
      </c>
      <c r="O847" s="30"/>
      <c r="P847" s="30"/>
      <c r="Q847" s="34" t="str">
        <f aca="false">IF(OR(B847="",J847=""),"",IF(OR(J847="Wrong",K847="50-50",K847="Guess"),B847+Lists!$Y$5,""))</f>
        <v/>
      </c>
      <c r="R847" s="29"/>
      <c r="S847" s="34" t="str">
        <f aca="false">IF(Q847="","",B847+Lists!$Y$6)</f>
        <v/>
      </c>
      <c r="T847" s="29"/>
      <c r="U847" s="33" t="str">
        <f aca="true">IF(J847="","",IF(Q847="","—",IF(T847="Correct","Mastered",IF(OR(R847="Wrong",T847="Wrong"),"Keep reviewing",IF(AND(R847="",TODAY()&gt;=Q847),"Retry 1 DUE",IF(AND(R847="Correct",T847="",TODAY()&gt;=S847),"Retry 2 DUE",IF(R847="","Retry 1 scheduled","Retry 2 scheduled")))))))</f>
        <v/>
      </c>
    </row>
    <row r="848" customFormat="false" ht="15" hidden="false" customHeight="false" outlineLevel="0" collapsed="false">
      <c r="A848" s="27" t="str">
        <f aca="false">IF(COUNTA(B848:I848)=0,"",ROW()-4)</f>
        <v/>
      </c>
      <c r="B848" s="28"/>
      <c r="C848" s="29"/>
      <c r="D848" s="30"/>
      <c r="E848" s="29"/>
      <c r="F848" s="30"/>
      <c r="G848" s="31"/>
      <c r="H848" s="32"/>
      <c r="I848" s="32"/>
      <c r="J848" s="33" t="str">
        <f aca="false">IF(OR(H848="",I848=""),"",IF(UPPER(SUBSTITUTE(SUBSTITUTE(SUBSTITUTE(H848," ",""),",",""),";",""))=UPPER(SUBSTITUTE(SUBSTITUTE(SUBSTITUTE(I848," ",""),",",""),";","")),"Correct","Wrong"))</f>
        <v/>
      </c>
      <c r="K848" s="29"/>
      <c r="L848" s="29"/>
      <c r="M848" s="27" t="str">
        <f aca="false">IF(E848="","",IFERROR(INDEX(Lists!$B$5:$B$12,MATCH(E848,Lists!$A$5:$A$12,0)),""))</f>
        <v/>
      </c>
      <c r="N848" s="33" t="str">
        <f aca="false">IF(OR(L848="",M848=""),"",IF(L848&gt;M848,"Slow",IF(AND(J848="Wrong",L848&lt;0.5*M848),"Rushed?","OK")))</f>
        <v/>
      </c>
      <c r="O848" s="30"/>
      <c r="P848" s="30"/>
      <c r="Q848" s="34" t="str">
        <f aca="false">IF(OR(B848="",J848=""),"",IF(OR(J848="Wrong",K848="50-50",K848="Guess"),B848+Lists!$Y$5,""))</f>
        <v/>
      </c>
      <c r="R848" s="29"/>
      <c r="S848" s="34" t="str">
        <f aca="false">IF(Q848="","",B848+Lists!$Y$6)</f>
        <v/>
      </c>
      <c r="T848" s="29"/>
      <c r="U848" s="33" t="str">
        <f aca="true">IF(J848="","",IF(Q848="","—",IF(T848="Correct","Mastered",IF(OR(R848="Wrong",T848="Wrong"),"Keep reviewing",IF(AND(R848="",TODAY()&gt;=Q848),"Retry 1 DUE",IF(AND(R848="Correct",T848="",TODAY()&gt;=S848),"Retry 2 DUE",IF(R848="","Retry 1 scheduled","Retry 2 scheduled")))))))</f>
        <v/>
      </c>
    </row>
    <row r="849" customFormat="false" ht="15" hidden="false" customHeight="false" outlineLevel="0" collapsed="false">
      <c r="A849" s="27" t="str">
        <f aca="false">IF(COUNTA(B849:I849)=0,"",ROW()-4)</f>
        <v/>
      </c>
      <c r="B849" s="28"/>
      <c r="C849" s="29"/>
      <c r="D849" s="30"/>
      <c r="E849" s="29"/>
      <c r="F849" s="30"/>
      <c r="G849" s="31"/>
      <c r="H849" s="32"/>
      <c r="I849" s="32"/>
      <c r="J849" s="33" t="str">
        <f aca="false">IF(OR(H849="",I849=""),"",IF(UPPER(SUBSTITUTE(SUBSTITUTE(SUBSTITUTE(H849," ",""),",",""),";",""))=UPPER(SUBSTITUTE(SUBSTITUTE(SUBSTITUTE(I849," ",""),",",""),";","")),"Correct","Wrong"))</f>
        <v/>
      </c>
      <c r="K849" s="29"/>
      <c r="L849" s="29"/>
      <c r="M849" s="27" t="str">
        <f aca="false">IF(E849="","",IFERROR(INDEX(Lists!$B$5:$B$12,MATCH(E849,Lists!$A$5:$A$12,0)),""))</f>
        <v/>
      </c>
      <c r="N849" s="33" t="str">
        <f aca="false">IF(OR(L849="",M849=""),"",IF(L849&gt;M849,"Slow",IF(AND(J849="Wrong",L849&lt;0.5*M849),"Rushed?","OK")))</f>
        <v/>
      </c>
      <c r="O849" s="30"/>
      <c r="P849" s="30"/>
      <c r="Q849" s="34" t="str">
        <f aca="false">IF(OR(B849="",J849=""),"",IF(OR(J849="Wrong",K849="50-50",K849="Guess"),B849+Lists!$Y$5,""))</f>
        <v/>
      </c>
      <c r="R849" s="29"/>
      <c r="S849" s="34" t="str">
        <f aca="false">IF(Q849="","",B849+Lists!$Y$6)</f>
        <v/>
      </c>
      <c r="T849" s="29"/>
      <c r="U849" s="33" t="str">
        <f aca="true">IF(J849="","",IF(Q849="","—",IF(T849="Correct","Mastered",IF(OR(R849="Wrong",T849="Wrong"),"Keep reviewing",IF(AND(R849="",TODAY()&gt;=Q849),"Retry 1 DUE",IF(AND(R849="Correct",T849="",TODAY()&gt;=S849),"Retry 2 DUE",IF(R849="","Retry 1 scheduled","Retry 2 scheduled")))))))</f>
        <v/>
      </c>
    </row>
    <row r="850" customFormat="false" ht="15" hidden="false" customHeight="false" outlineLevel="0" collapsed="false">
      <c r="A850" s="27" t="str">
        <f aca="false">IF(COUNTA(B850:I850)=0,"",ROW()-4)</f>
        <v/>
      </c>
      <c r="B850" s="28"/>
      <c r="C850" s="29"/>
      <c r="D850" s="30"/>
      <c r="E850" s="29"/>
      <c r="F850" s="30"/>
      <c r="G850" s="31"/>
      <c r="H850" s="32"/>
      <c r="I850" s="32"/>
      <c r="J850" s="33" t="str">
        <f aca="false">IF(OR(H850="",I850=""),"",IF(UPPER(SUBSTITUTE(SUBSTITUTE(SUBSTITUTE(H850," ",""),",",""),";",""))=UPPER(SUBSTITUTE(SUBSTITUTE(SUBSTITUTE(I850," ",""),",",""),";","")),"Correct","Wrong"))</f>
        <v/>
      </c>
      <c r="K850" s="29"/>
      <c r="L850" s="29"/>
      <c r="M850" s="27" t="str">
        <f aca="false">IF(E850="","",IFERROR(INDEX(Lists!$B$5:$B$12,MATCH(E850,Lists!$A$5:$A$12,0)),""))</f>
        <v/>
      </c>
      <c r="N850" s="33" t="str">
        <f aca="false">IF(OR(L850="",M850=""),"",IF(L850&gt;M850,"Slow",IF(AND(J850="Wrong",L850&lt;0.5*M850),"Rushed?","OK")))</f>
        <v/>
      </c>
      <c r="O850" s="30"/>
      <c r="P850" s="30"/>
      <c r="Q850" s="34" t="str">
        <f aca="false">IF(OR(B850="",J850=""),"",IF(OR(J850="Wrong",K850="50-50",K850="Guess"),B850+Lists!$Y$5,""))</f>
        <v/>
      </c>
      <c r="R850" s="29"/>
      <c r="S850" s="34" t="str">
        <f aca="false">IF(Q850="","",B850+Lists!$Y$6)</f>
        <v/>
      </c>
      <c r="T850" s="29"/>
      <c r="U850" s="33" t="str">
        <f aca="true">IF(J850="","",IF(Q850="","—",IF(T850="Correct","Mastered",IF(OR(R850="Wrong",T850="Wrong"),"Keep reviewing",IF(AND(R850="",TODAY()&gt;=Q850),"Retry 1 DUE",IF(AND(R850="Correct",T850="",TODAY()&gt;=S850),"Retry 2 DUE",IF(R850="","Retry 1 scheduled","Retry 2 scheduled")))))))</f>
        <v/>
      </c>
    </row>
    <row r="851" customFormat="false" ht="15" hidden="false" customHeight="false" outlineLevel="0" collapsed="false">
      <c r="A851" s="27" t="str">
        <f aca="false">IF(COUNTA(B851:I851)=0,"",ROW()-4)</f>
        <v/>
      </c>
      <c r="B851" s="28"/>
      <c r="C851" s="29"/>
      <c r="D851" s="30"/>
      <c r="E851" s="29"/>
      <c r="F851" s="30"/>
      <c r="G851" s="31"/>
      <c r="H851" s="32"/>
      <c r="I851" s="32"/>
      <c r="J851" s="33" t="str">
        <f aca="false">IF(OR(H851="",I851=""),"",IF(UPPER(SUBSTITUTE(SUBSTITUTE(SUBSTITUTE(H851," ",""),",",""),";",""))=UPPER(SUBSTITUTE(SUBSTITUTE(SUBSTITUTE(I851," ",""),",",""),";","")),"Correct","Wrong"))</f>
        <v/>
      </c>
      <c r="K851" s="29"/>
      <c r="L851" s="29"/>
      <c r="M851" s="27" t="str">
        <f aca="false">IF(E851="","",IFERROR(INDEX(Lists!$B$5:$B$12,MATCH(E851,Lists!$A$5:$A$12,0)),""))</f>
        <v/>
      </c>
      <c r="N851" s="33" t="str">
        <f aca="false">IF(OR(L851="",M851=""),"",IF(L851&gt;M851,"Slow",IF(AND(J851="Wrong",L851&lt;0.5*M851),"Rushed?","OK")))</f>
        <v/>
      </c>
      <c r="O851" s="30"/>
      <c r="P851" s="30"/>
      <c r="Q851" s="34" t="str">
        <f aca="false">IF(OR(B851="",J851=""),"",IF(OR(J851="Wrong",K851="50-50",K851="Guess"),B851+Lists!$Y$5,""))</f>
        <v/>
      </c>
      <c r="R851" s="29"/>
      <c r="S851" s="34" t="str">
        <f aca="false">IF(Q851="","",B851+Lists!$Y$6)</f>
        <v/>
      </c>
      <c r="T851" s="29"/>
      <c r="U851" s="33" t="str">
        <f aca="true">IF(J851="","",IF(Q851="","—",IF(T851="Correct","Mastered",IF(OR(R851="Wrong",T851="Wrong"),"Keep reviewing",IF(AND(R851="",TODAY()&gt;=Q851),"Retry 1 DUE",IF(AND(R851="Correct",T851="",TODAY()&gt;=S851),"Retry 2 DUE",IF(R851="","Retry 1 scheduled","Retry 2 scheduled")))))))</f>
        <v/>
      </c>
    </row>
    <row r="852" customFormat="false" ht="15" hidden="false" customHeight="false" outlineLevel="0" collapsed="false">
      <c r="A852" s="27" t="str">
        <f aca="false">IF(COUNTA(B852:I852)=0,"",ROW()-4)</f>
        <v/>
      </c>
      <c r="B852" s="28"/>
      <c r="C852" s="29"/>
      <c r="D852" s="30"/>
      <c r="E852" s="29"/>
      <c r="F852" s="30"/>
      <c r="G852" s="31"/>
      <c r="H852" s="32"/>
      <c r="I852" s="32"/>
      <c r="J852" s="33" t="str">
        <f aca="false">IF(OR(H852="",I852=""),"",IF(UPPER(SUBSTITUTE(SUBSTITUTE(SUBSTITUTE(H852," ",""),",",""),";",""))=UPPER(SUBSTITUTE(SUBSTITUTE(SUBSTITUTE(I852," ",""),",",""),";","")),"Correct","Wrong"))</f>
        <v/>
      </c>
      <c r="K852" s="29"/>
      <c r="L852" s="29"/>
      <c r="M852" s="27" t="str">
        <f aca="false">IF(E852="","",IFERROR(INDEX(Lists!$B$5:$B$12,MATCH(E852,Lists!$A$5:$A$12,0)),""))</f>
        <v/>
      </c>
      <c r="N852" s="33" t="str">
        <f aca="false">IF(OR(L852="",M852=""),"",IF(L852&gt;M852,"Slow",IF(AND(J852="Wrong",L852&lt;0.5*M852),"Rushed?","OK")))</f>
        <v/>
      </c>
      <c r="O852" s="30"/>
      <c r="P852" s="30"/>
      <c r="Q852" s="34" t="str">
        <f aca="false">IF(OR(B852="",J852=""),"",IF(OR(J852="Wrong",K852="50-50",K852="Guess"),B852+Lists!$Y$5,""))</f>
        <v/>
      </c>
      <c r="R852" s="29"/>
      <c r="S852" s="34" t="str">
        <f aca="false">IF(Q852="","",B852+Lists!$Y$6)</f>
        <v/>
      </c>
      <c r="T852" s="29"/>
      <c r="U852" s="33" t="str">
        <f aca="true">IF(J852="","",IF(Q852="","—",IF(T852="Correct","Mastered",IF(OR(R852="Wrong",T852="Wrong"),"Keep reviewing",IF(AND(R852="",TODAY()&gt;=Q852),"Retry 1 DUE",IF(AND(R852="Correct",T852="",TODAY()&gt;=S852),"Retry 2 DUE",IF(R852="","Retry 1 scheduled","Retry 2 scheduled")))))))</f>
        <v/>
      </c>
    </row>
    <row r="853" customFormat="false" ht="15" hidden="false" customHeight="false" outlineLevel="0" collapsed="false">
      <c r="A853" s="27" t="str">
        <f aca="false">IF(COUNTA(B853:I853)=0,"",ROW()-4)</f>
        <v/>
      </c>
      <c r="B853" s="28"/>
      <c r="C853" s="29"/>
      <c r="D853" s="30"/>
      <c r="E853" s="29"/>
      <c r="F853" s="30"/>
      <c r="G853" s="31"/>
      <c r="H853" s="32"/>
      <c r="I853" s="32"/>
      <c r="J853" s="33" t="str">
        <f aca="false">IF(OR(H853="",I853=""),"",IF(UPPER(SUBSTITUTE(SUBSTITUTE(SUBSTITUTE(H853," ",""),",",""),";",""))=UPPER(SUBSTITUTE(SUBSTITUTE(SUBSTITUTE(I853," ",""),",",""),";","")),"Correct","Wrong"))</f>
        <v/>
      </c>
      <c r="K853" s="29"/>
      <c r="L853" s="29"/>
      <c r="M853" s="27" t="str">
        <f aca="false">IF(E853="","",IFERROR(INDEX(Lists!$B$5:$B$12,MATCH(E853,Lists!$A$5:$A$12,0)),""))</f>
        <v/>
      </c>
      <c r="N853" s="33" t="str">
        <f aca="false">IF(OR(L853="",M853=""),"",IF(L853&gt;M853,"Slow",IF(AND(J853="Wrong",L853&lt;0.5*M853),"Rushed?","OK")))</f>
        <v/>
      </c>
      <c r="O853" s="30"/>
      <c r="P853" s="30"/>
      <c r="Q853" s="34" t="str">
        <f aca="false">IF(OR(B853="",J853=""),"",IF(OR(J853="Wrong",K853="50-50",K853="Guess"),B853+Lists!$Y$5,""))</f>
        <v/>
      </c>
      <c r="R853" s="29"/>
      <c r="S853" s="34" t="str">
        <f aca="false">IF(Q853="","",B853+Lists!$Y$6)</f>
        <v/>
      </c>
      <c r="T853" s="29"/>
      <c r="U853" s="33" t="str">
        <f aca="true">IF(J853="","",IF(Q853="","—",IF(T853="Correct","Mastered",IF(OR(R853="Wrong",T853="Wrong"),"Keep reviewing",IF(AND(R853="",TODAY()&gt;=Q853),"Retry 1 DUE",IF(AND(R853="Correct",T853="",TODAY()&gt;=S853),"Retry 2 DUE",IF(R853="","Retry 1 scheduled","Retry 2 scheduled")))))))</f>
        <v/>
      </c>
    </row>
    <row r="854" customFormat="false" ht="15" hidden="false" customHeight="false" outlineLevel="0" collapsed="false">
      <c r="A854" s="27" t="str">
        <f aca="false">IF(COUNTA(B854:I854)=0,"",ROW()-4)</f>
        <v/>
      </c>
      <c r="B854" s="28"/>
      <c r="C854" s="29"/>
      <c r="D854" s="30"/>
      <c r="E854" s="29"/>
      <c r="F854" s="30"/>
      <c r="G854" s="31"/>
      <c r="H854" s="32"/>
      <c r="I854" s="32"/>
      <c r="J854" s="33" t="str">
        <f aca="false">IF(OR(H854="",I854=""),"",IF(UPPER(SUBSTITUTE(SUBSTITUTE(SUBSTITUTE(H854," ",""),",",""),";",""))=UPPER(SUBSTITUTE(SUBSTITUTE(SUBSTITUTE(I854," ",""),",",""),";","")),"Correct","Wrong"))</f>
        <v/>
      </c>
      <c r="K854" s="29"/>
      <c r="L854" s="29"/>
      <c r="M854" s="27" t="str">
        <f aca="false">IF(E854="","",IFERROR(INDEX(Lists!$B$5:$B$12,MATCH(E854,Lists!$A$5:$A$12,0)),""))</f>
        <v/>
      </c>
      <c r="N854" s="33" t="str">
        <f aca="false">IF(OR(L854="",M854=""),"",IF(L854&gt;M854,"Slow",IF(AND(J854="Wrong",L854&lt;0.5*M854),"Rushed?","OK")))</f>
        <v/>
      </c>
      <c r="O854" s="30"/>
      <c r="P854" s="30"/>
      <c r="Q854" s="34" t="str">
        <f aca="false">IF(OR(B854="",J854=""),"",IF(OR(J854="Wrong",K854="50-50",K854="Guess"),B854+Lists!$Y$5,""))</f>
        <v/>
      </c>
      <c r="R854" s="29"/>
      <c r="S854" s="34" t="str">
        <f aca="false">IF(Q854="","",B854+Lists!$Y$6)</f>
        <v/>
      </c>
      <c r="T854" s="29"/>
      <c r="U854" s="33" t="str">
        <f aca="true">IF(J854="","",IF(Q854="","—",IF(T854="Correct","Mastered",IF(OR(R854="Wrong",T854="Wrong"),"Keep reviewing",IF(AND(R854="",TODAY()&gt;=Q854),"Retry 1 DUE",IF(AND(R854="Correct",T854="",TODAY()&gt;=S854),"Retry 2 DUE",IF(R854="","Retry 1 scheduled","Retry 2 scheduled")))))))</f>
        <v/>
      </c>
    </row>
    <row r="855" customFormat="false" ht="15" hidden="false" customHeight="false" outlineLevel="0" collapsed="false">
      <c r="A855" s="27" t="str">
        <f aca="false">IF(COUNTA(B855:I855)=0,"",ROW()-4)</f>
        <v/>
      </c>
      <c r="B855" s="28"/>
      <c r="C855" s="29"/>
      <c r="D855" s="30"/>
      <c r="E855" s="29"/>
      <c r="F855" s="30"/>
      <c r="G855" s="31"/>
      <c r="H855" s="32"/>
      <c r="I855" s="32"/>
      <c r="J855" s="33" t="str">
        <f aca="false">IF(OR(H855="",I855=""),"",IF(UPPER(SUBSTITUTE(SUBSTITUTE(SUBSTITUTE(H855," ",""),",",""),";",""))=UPPER(SUBSTITUTE(SUBSTITUTE(SUBSTITUTE(I855," ",""),",",""),";","")),"Correct","Wrong"))</f>
        <v/>
      </c>
      <c r="K855" s="29"/>
      <c r="L855" s="29"/>
      <c r="M855" s="27" t="str">
        <f aca="false">IF(E855="","",IFERROR(INDEX(Lists!$B$5:$B$12,MATCH(E855,Lists!$A$5:$A$12,0)),""))</f>
        <v/>
      </c>
      <c r="N855" s="33" t="str">
        <f aca="false">IF(OR(L855="",M855=""),"",IF(L855&gt;M855,"Slow",IF(AND(J855="Wrong",L855&lt;0.5*M855),"Rushed?","OK")))</f>
        <v/>
      </c>
      <c r="O855" s="30"/>
      <c r="P855" s="30"/>
      <c r="Q855" s="34" t="str">
        <f aca="false">IF(OR(B855="",J855=""),"",IF(OR(J855="Wrong",K855="50-50",K855="Guess"),B855+Lists!$Y$5,""))</f>
        <v/>
      </c>
      <c r="R855" s="29"/>
      <c r="S855" s="34" t="str">
        <f aca="false">IF(Q855="","",B855+Lists!$Y$6)</f>
        <v/>
      </c>
      <c r="T855" s="29"/>
      <c r="U855" s="33" t="str">
        <f aca="true">IF(J855="","",IF(Q855="","—",IF(T855="Correct","Mastered",IF(OR(R855="Wrong",T855="Wrong"),"Keep reviewing",IF(AND(R855="",TODAY()&gt;=Q855),"Retry 1 DUE",IF(AND(R855="Correct",T855="",TODAY()&gt;=S855),"Retry 2 DUE",IF(R855="","Retry 1 scheduled","Retry 2 scheduled")))))))</f>
        <v/>
      </c>
    </row>
    <row r="856" customFormat="false" ht="15" hidden="false" customHeight="false" outlineLevel="0" collapsed="false">
      <c r="A856" s="27" t="str">
        <f aca="false">IF(COUNTA(B856:I856)=0,"",ROW()-4)</f>
        <v/>
      </c>
      <c r="B856" s="28"/>
      <c r="C856" s="29"/>
      <c r="D856" s="30"/>
      <c r="E856" s="29"/>
      <c r="F856" s="30"/>
      <c r="G856" s="31"/>
      <c r="H856" s="32"/>
      <c r="I856" s="32"/>
      <c r="J856" s="33" t="str">
        <f aca="false">IF(OR(H856="",I856=""),"",IF(UPPER(SUBSTITUTE(SUBSTITUTE(SUBSTITUTE(H856," ",""),",",""),";",""))=UPPER(SUBSTITUTE(SUBSTITUTE(SUBSTITUTE(I856," ",""),",",""),";","")),"Correct","Wrong"))</f>
        <v/>
      </c>
      <c r="K856" s="29"/>
      <c r="L856" s="29"/>
      <c r="M856" s="27" t="str">
        <f aca="false">IF(E856="","",IFERROR(INDEX(Lists!$B$5:$B$12,MATCH(E856,Lists!$A$5:$A$12,0)),""))</f>
        <v/>
      </c>
      <c r="N856" s="33" t="str">
        <f aca="false">IF(OR(L856="",M856=""),"",IF(L856&gt;M856,"Slow",IF(AND(J856="Wrong",L856&lt;0.5*M856),"Rushed?","OK")))</f>
        <v/>
      </c>
      <c r="O856" s="30"/>
      <c r="P856" s="30"/>
      <c r="Q856" s="34" t="str">
        <f aca="false">IF(OR(B856="",J856=""),"",IF(OR(J856="Wrong",K856="50-50",K856="Guess"),B856+Lists!$Y$5,""))</f>
        <v/>
      </c>
      <c r="R856" s="29"/>
      <c r="S856" s="34" t="str">
        <f aca="false">IF(Q856="","",B856+Lists!$Y$6)</f>
        <v/>
      </c>
      <c r="T856" s="29"/>
      <c r="U856" s="33" t="str">
        <f aca="true">IF(J856="","",IF(Q856="","—",IF(T856="Correct","Mastered",IF(OR(R856="Wrong",T856="Wrong"),"Keep reviewing",IF(AND(R856="",TODAY()&gt;=Q856),"Retry 1 DUE",IF(AND(R856="Correct",T856="",TODAY()&gt;=S856),"Retry 2 DUE",IF(R856="","Retry 1 scheduled","Retry 2 scheduled")))))))</f>
        <v/>
      </c>
    </row>
    <row r="857" customFormat="false" ht="15" hidden="false" customHeight="false" outlineLevel="0" collapsed="false">
      <c r="A857" s="27" t="str">
        <f aca="false">IF(COUNTA(B857:I857)=0,"",ROW()-4)</f>
        <v/>
      </c>
      <c r="B857" s="28"/>
      <c r="C857" s="29"/>
      <c r="D857" s="30"/>
      <c r="E857" s="29"/>
      <c r="F857" s="30"/>
      <c r="G857" s="31"/>
      <c r="H857" s="32"/>
      <c r="I857" s="32"/>
      <c r="J857" s="33" t="str">
        <f aca="false">IF(OR(H857="",I857=""),"",IF(UPPER(SUBSTITUTE(SUBSTITUTE(SUBSTITUTE(H857," ",""),",",""),";",""))=UPPER(SUBSTITUTE(SUBSTITUTE(SUBSTITUTE(I857," ",""),",",""),";","")),"Correct","Wrong"))</f>
        <v/>
      </c>
      <c r="K857" s="29"/>
      <c r="L857" s="29"/>
      <c r="M857" s="27" t="str">
        <f aca="false">IF(E857="","",IFERROR(INDEX(Lists!$B$5:$B$12,MATCH(E857,Lists!$A$5:$A$12,0)),""))</f>
        <v/>
      </c>
      <c r="N857" s="33" t="str">
        <f aca="false">IF(OR(L857="",M857=""),"",IF(L857&gt;M857,"Slow",IF(AND(J857="Wrong",L857&lt;0.5*M857),"Rushed?","OK")))</f>
        <v/>
      </c>
      <c r="O857" s="30"/>
      <c r="P857" s="30"/>
      <c r="Q857" s="34" t="str">
        <f aca="false">IF(OR(B857="",J857=""),"",IF(OR(J857="Wrong",K857="50-50",K857="Guess"),B857+Lists!$Y$5,""))</f>
        <v/>
      </c>
      <c r="R857" s="29"/>
      <c r="S857" s="34" t="str">
        <f aca="false">IF(Q857="","",B857+Lists!$Y$6)</f>
        <v/>
      </c>
      <c r="T857" s="29"/>
      <c r="U857" s="33" t="str">
        <f aca="true">IF(J857="","",IF(Q857="","—",IF(T857="Correct","Mastered",IF(OR(R857="Wrong",T857="Wrong"),"Keep reviewing",IF(AND(R857="",TODAY()&gt;=Q857),"Retry 1 DUE",IF(AND(R857="Correct",T857="",TODAY()&gt;=S857),"Retry 2 DUE",IF(R857="","Retry 1 scheduled","Retry 2 scheduled")))))))</f>
        <v/>
      </c>
    </row>
    <row r="858" customFormat="false" ht="15" hidden="false" customHeight="false" outlineLevel="0" collapsed="false">
      <c r="A858" s="27" t="str">
        <f aca="false">IF(COUNTA(B858:I858)=0,"",ROW()-4)</f>
        <v/>
      </c>
      <c r="B858" s="28"/>
      <c r="C858" s="29"/>
      <c r="D858" s="30"/>
      <c r="E858" s="29"/>
      <c r="F858" s="30"/>
      <c r="G858" s="31"/>
      <c r="H858" s="32"/>
      <c r="I858" s="32"/>
      <c r="J858" s="33" t="str">
        <f aca="false">IF(OR(H858="",I858=""),"",IF(UPPER(SUBSTITUTE(SUBSTITUTE(SUBSTITUTE(H858," ",""),",",""),";",""))=UPPER(SUBSTITUTE(SUBSTITUTE(SUBSTITUTE(I858," ",""),",",""),";","")),"Correct","Wrong"))</f>
        <v/>
      </c>
      <c r="K858" s="29"/>
      <c r="L858" s="29"/>
      <c r="M858" s="27" t="str">
        <f aca="false">IF(E858="","",IFERROR(INDEX(Lists!$B$5:$B$12,MATCH(E858,Lists!$A$5:$A$12,0)),""))</f>
        <v/>
      </c>
      <c r="N858" s="33" t="str">
        <f aca="false">IF(OR(L858="",M858=""),"",IF(L858&gt;M858,"Slow",IF(AND(J858="Wrong",L858&lt;0.5*M858),"Rushed?","OK")))</f>
        <v/>
      </c>
      <c r="O858" s="30"/>
      <c r="P858" s="30"/>
      <c r="Q858" s="34" t="str">
        <f aca="false">IF(OR(B858="",J858=""),"",IF(OR(J858="Wrong",K858="50-50",K858="Guess"),B858+Lists!$Y$5,""))</f>
        <v/>
      </c>
      <c r="R858" s="29"/>
      <c r="S858" s="34" t="str">
        <f aca="false">IF(Q858="","",B858+Lists!$Y$6)</f>
        <v/>
      </c>
      <c r="T858" s="29"/>
      <c r="U858" s="33" t="str">
        <f aca="true">IF(J858="","",IF(Q858="","—",IF(T858="Correct","Mastered",IF(OR(R858="Wrong",T858="Wrong"),"Keep reviewing",IF(AND(R858="",TODAY()&gt;=Q858),"Retry 1 DUE",IF(AND(R858="Correct",T858="",TODAY()&gt;=S858),"Retry 2 DUE",IF(R858="","Retry 1 scheduled","Retry 2 scheduled")))))))</f>
        <v/>
      </c>
    </row>
    <row r="859" customFormat="false" ht="15" hidden="false" customHeight="false" outlineLevel="0" collapsed="false">
      <c r="A859" s="27" t="str">
        <f aca="false">IF(COUNTA(B859:I859)=0,"",ROW()-4)</f>
        <v/>
      </c>
      <c r="B859" s="28"/>
      <c r="C859" s="29"/>
      <c r="D859" s="30"/>
      <c r="E859" s="29"/>
      <c r="F859" s="30"/>
      <c r="G859" s="31"/>
      <c r="H859" s="32"/>
      <c r="I859" s="32"/>
      <c r="J859" s="33" t="str">
        <f aca="false">IF(OR(H859="",I859=""),"",IF(UPPER(SUBSTITUTE(SUBSTITUTE(SUBSTITUTE(H859," ",""),",",""),";",""))=UPPER(SUBSTITUTE(SUBSTITUTE(SUBSTITUTE(I859," ",""),",",""),";","")),"Correct","Wrong"))</f>
        <v/>
      </c>
      <c r="K859" s="29"/>
      <c r="L859" s="29"/>
      <c r="M859" s="27" t="str">
        <f aca="false">IF(E859="","",IFERROR(INDEX(Lists!$B$5:$B$12,MATCH(E859,Lists!$A$5:$A$12,0)),""))</f>
        <v/>
      </c>
      <c r="N859" s="33" t="str">
        <f aca="false">IF(OR(L859="",M859=""),"",IF(L859&gt;M859,"Slow",IF(AND(J859="Wrong",L859&lt;0.5*M859),"Rushed?","OK")))</f>
        <v/>
      </c>
      <c r="O859" s="30"/>
      <c r="P859" s="30"/>
      <c r="Q859" s="34" t="str">
        <f aca="false">IF(OR(B859="",J859=""),"",IF(OR(J859="Wrong",K859="50-50",K859="Guess"),B859+Lists!$Y$5,""))</f>
        <v/>
      </c>
      <c r="R859" s="29"/>
      <c r="S859" s="34" t="str">
        <f aca="false">IF(Q859="","",B859+Lists!$Y$6)</f>
        <v/>
      </c>
      <c r="T859" s="29"/>
      <c r="U859" s="33" t="str">
        <f aca="true">IF(J859="","",IF(Q859="","—",IF(T859="Correct","Mastered",IF(OR(R859="Wrong",T859="Wrong"),"Keep reviewing",IF(AND(R859="",TODAY()&gt;=Q859),"Retry 1 DUE",IF(AND(R859="Correct",T859="",TODAY()&gt;=S859),"Retry 2 DUE",IF(R859="","Retry 1 scheduled","Retry 2 scheduled")))))))</f>
        <v/>
      </c>
    </row>
    <row r="860" customFormat="false" ht="15" hidden="false" customHeight="false" outlineLevel="0" collapsed="false">
      <c r="A860" s="27" t="str">
        <f aca="false">IF(COUNTA(B860:I860)=0,"",ROW()-4)</f>
        <v/>
      </c>
      <c r="B860" s="28"/>
      <c r="C860" s="29"/>
      <c r="D860" s="30"/>
      <c r="E860" s="29"/>
      <c r="F860" s="30"/>
      <c r="G860" s="31"/>
      <c r="H860" s="32"/>
      <c r="I860" s="32"/>
      <c r="J860" s="33" t="str">
        <f aca="false">IF(OR(H860="",I860=""),"",IF(UPPER(SUBSTITUTE(SUBSTITUTE(SUBSTITUTE(H860," ",""),",",""),";",""))=UPPER(SUBSTITUTE(SUBSTITUTE(SUBSTITUTE(I860," ",""),",",""),";","")),"Correct","Wrong"))</f>
        <v/>
      </c>
      <c r="K860" s="29"/>
      <c r="L860" s="29"/>
      <c r="M860" s="27" t="str">
        <f aca="false">IF(E860="","",IFERROR(INDEX(Lists!$B$5:$B$12,MATCH(E860,Lists!$A$5:$A$12,0)),""))</f>
        <v/>
      </c>
      <c r="N860" s="33" t="str">
        <f aca="false">IF(OR(L860="",M860=""),"",IF(L860&gt;M860,"Slow",IF(AND(J860="Wrong",L860&lt;0.5*M860),"Rushed?","OK")))</f>
        <v/>
      </c>
      <c r="O860" s="30"/>
      <c r="P860" s="30"/>
      <c r="Q860" s="34" t="str">
        <f aca="false">IF(OR(B860="",J860=""),"",IF(OR(J860="Wrong",K860="50-50",K860="Guess"),B860+Lists!$Y$5,""))</f>
        <v/>
      </c>
      <c r="R860" s="29"/>
      <c r="S860" s="34" t="str">
        <f aca="false">IF(Q860="","",B860+Lists!$Y$6)</f>
        <v/>
      </c>
      <c r="T860" s="29"/>
      <c r="U860" s="33" t="str">
        <f aca="true">IF(J860="","",IF(Q860="","—",IF(T860="Correct","Mastered",IF(OR(R860="Wrong",T860="Wrong"),"Keep reviewing",IF(AND(R860="",TODAY()&gt;=Q860),"Retry 1 DUE",IF(AND(R860="Correct",T860="",TODAY()&gt;=S860),"Retry 2 DUE",IF(R860="","Retry 1 scheduled","Retry 2 scheduled")))))))</f>
        <v/>
      </c>
    </row>
    <row r="861" customFormat="false" ht="15" hidden="false" customHeight="false" outlineLevel="0" collapsed="false">
      <c r="A861" s="27" t="str">
        <f aca="false">IF(COUNTA(B861:I861)=0,"",ROW()-4)</f>
        <v/>
      </c>
      <c r="B861" s="28"/>
      <c r="C861" s="29"/>
      <c r="D861" s="30"/>
      <c r="E861" s="29"/>
      <c r="F861" s="30"/>
      <c r="G861" s="31"/>
      <c r="H861" s="32"/>
      <c r="I861" s="32"/>
      <c r="J861" s="33" t="str">
        <f aca="false">IF(OR(H861="",I861=""),"",IF(UPPER(SUBSTITUTE(SUBSTITUTE(SUBSTITUTE(H861," ",""),",",""),";",""))=UPPER(SUBSTITUTE(SUBSTITUTE(SUBSTITUTE(I861," ",""),",",""),";","")),"Correct","Wrong"))</f>
        <v/>
      </c>
      <c r="K861" s="29"/>
      <c r="L861" s="29"/>
      <c r="M861" s="27" t="str">
        <f aca="false">IF(E861="","",IFERROR(INDEX(Lists!$B$5:$B$12,MATCH(E861,Lists!$A$5:$A$12,0)),""))</f>
        <v/>
      </c>
      <c r="N861" s="33" t="str">
        <f aca="false">IF(OR(L861="",M861=""),"",IF(L861&gt;M861,"Slow",IF(AND(J861="Wrong",L861&lt;0.5*M861),"Rushed?","OK")))</f>
        <v/>
      </c>
      <c r="O861" s="30"/>
      <c r="P861" s="30"/>
      <c r="Q861" s="34" t="str">
        <f aca="false">IF(OR(B861="",J861=""),"",IF(OR(J861="Wrong",K861="50-50",K861="Guess"),B861+Lists!$Y$5,""))</f>
        <v/>
      </c>
      <c r="R861" s="29"/>
      <c r="S861" s="34" t="str">
        <f aca="false">IF(Q861="","",B861+Lists!$Y$6)</f>
        <v/>
      </c>
      <c r="T861" s="29"/>
      <c r="U861" s="33" t="str">
        <f aca="true">IF(J861="","",IF(Q861="","—",IF(T861="Correct","Mastered",IF(OR(R861="Wrong",T861="Wrong"),"Keep reviewing",IF(AND(R861="",TODAY()&gt;=Q861),"Retry 1 DUE",IF(AND(R861="Correct",T861="",TODAY()&gt;=S861),"Retry 2 DUE",IF(R861="","Retry 1 scheduled","Retry 2 scheduled")))))))</f>
        <v/>
      </c>
    </row>
    <row r="862" customFormat="false" ht="15" hidden="false" customHeight="false" outlineLevel="0" collapsed="false">
      <c r="A862" s="27" t="str">
        <f aca="false">IF(COUNTA(B862:I862)=0,"",ROW()-4)</f>
        <v/>
      </c>
      <c r="B862" s="28"/>
      <c r="C862" s="29"/>
      <c r="D862" s="30"/>
      <c r="E862" s="29"/>
      <c r="F862" s="30"/>
      <c r="G862" s="31"/>
      <c r="H862" s="32"/>
      <c r="I862" s="32"/>
      <c r="J862" s="33" t="str">
        <f aca="false">IF(OR(H862="",I862=""),"",IF(UPPER(SUBSTITUTE(SUBSTITUTE(SUBSTITUTE(H862," ",""),",",""),";",""))=UPPER(SUBSTITUTE(SUBSTITUTE(SUBSTITUTE(I862," ",""),",",""),";","")),"Correct","Wrong"))</f>
        <v/>
      </c>
      <c r="K862" s="29"/>
      <c r="L862" s="29"/>
      <c r="M862" s="27" t="str">
        <f aca="false">IF(E862="","",IFERROR(INDEX(Lists!$B$5:$B$12,MATCH(E862,Lists!$A$5:$A$12,0)),""))</f>
        <v/>
      </c>
      <c r="N862" s="33" t="str">
        <f aca="false">IF(OR(L862="",M862=""),"",IF(L862&gt;M862,"Slow",IF(AND(J862="Wrong",L862&lt;0.5*M862),"Rushed?","OK")))</f>
        <v/>
      </c>
      <c r="O862" s="30"/>
      <c r="P862" s="30"/>
      <c r="Q862" s="34" t="str">
        <f aca="false">IF(OR(B862="",J862=""),"",IF(OR(J862="Wrong",K862="50-50",K862="Guess"),B862+Lists!$Y$5,""))</f>
        <v/>
      </c>
      <c r="R862" s="29"/>
      <c r="S862" s="34" t="str">
        <f aca="false">IF(Q862="","",B862+Lists!$Y$6)</f>
        <v/>
      </c>
      <c r="T862" s="29"/>
      <c r="U862" s="33" t="str">
        <f aca="true">IF(J862="","",IF(Q862="","—",IF(T862="Correct","Mastered",IF(OR(R862="Wrong",T862="Wrong"),"Keep reviewing",IF(AND(R862="",TODAY()&gt;=Q862),"Retry 1 DUE",IF(AND(R862="Correct",T862="",TODAY()&gt;=S862),"Retry 2 DUE",IF(R862="","Retry 1 scheduled","Retry 2 scheduled")))))))</f>
        <v/>
      </c>
    </row>
    <row r="863" customFormat="false" ht="15" hidden="false" customHeight="false" outlineLevel="0" collapsed="false">
      <c r="A863" s="27" t="str">
        <f aca="false">IF(COUNTA(B863:I863)=0,"",ROW()-4)</f>
        <v/>
      </c>
      <c r="B863" s="28"/>
      <c r="C863" s="29"/>
      <c r="D863" s="30"/>
      <c r="E863" s="29"/>
      <c r="F863" s="30"/>
      <c r="G863" s="31"/>
      <c r="H863" s="32"/>
      <c r="I863" s="32"/>
      <c r="J863" s="33" t="str">
        <f aca="false">IF(OR(H863="",I863=""),"",IF(UPPER(SUBSTITUTE(SUBSTITUTE(SUBSTITUTE(H863," ",""),",",""),";",""))=UPPER(SUBSTITUTE(SUBSTITUTE(SUBSTITUTE(I863," ",""),",",""),";","")),"Correct","Wrong"))</f>
        <v/>
      </c>
      <c r="K863" s="29"/>
      <c r="L863" s="29"/>
      <c r="M863" s="27" t="str">
        <f aca="false">IF(E863="","",IFERROR(INDEX(Lists!$B$5:$B$12,MATCH(E863,Lists!$A$5:$A$12,0)),""))</f>
        <v/>
      </c>
      <c r="N863" s="33" t="str">
        <f aca="false">IF(OR(L863="",M863=""),"",IF(L863&gt;M863,"Slow",IF(AND(J863="Wrong",L863&lt;0.5*M863),"Rushed?","OK")))</f>
        <v/>
      </c>
      <c r="O863" s="30"/>
      <c r="P863" s="30"/>
      <c r="Q863" s="34" t="str">
        <f aca="false">IF(OR(B863="",J863=""),"",IF(OR(J863="Wrong",K863="50-50",K863="Guess"),B863+Lists!$Y$5,""))</f>
        <v/>
      </c>
      <c r="R863" s="29"/>
      <c r="S863" s="34" t="str">
        <f aca="false">IF(Q863="","",B863+Lists!$Y$6)</f>
        <v/>
      </c>
      <c r="T863" s="29"/>
      <c r="U863" s="33" t="str">
        <f aca="true">IF(J863="","",IF(Q863="","—",IF(T863="Correct","Mastered",IF(OR(R863="Wrong",T863="Wrong"),"Keep reviewing",IF(AND(R863="",TODAY()&gt;=Q863),"Retry 1 DUE",IF(AND(R863="Correct",T863="",TODAY()&gt;=S863),"Retry 2 DUE",IF(R863="","Retry 1 scheduled","Retry 2 scheduled")))))))</f>
        <v/>
      </c>
    </row>
    <row r="864" customFormat="false" ht="15" hidden="false" customHeight="false" outlineLevel="0" collapsed="false">
      <c r="A864" s="27" t="str">
        <f aca="false">IF(COUNTA(B864:I864)=0,"",ROW()-4)</f>
        <v/>
      </c>
      <c r="B864" s="28"/>
      <c r="C864" s="29"/>
      <c r="D864" s="30"/>
      <c r="E864" s="29"/>
      <c r="F864" s="30"/>
      <c r="G864" s="31"/>
      <c r="H864" s="32"/>
      <c r="I864" s="32"/>
      <c r="J864" s="33" t="str">
        <f aca="false">IF(OR(H864="",I864=""),"",IF(UPPER(SUBSTITUTE(SUBSTITUTE(SUBSTITUTE(H864," ",""),",",""),";",""))=UPPER(SUBSTITUTE(SUBSTITUTE(SUBSTITUTE(I864," ",""),",",""),";","")),"Correct","Wrong"))</f>
        <v/>
      </c>
      <c r="K864" s="29"/>
      <c r="L864" s="29"/>
      <c r="M864" s="27" t="str">
        <f aca="false">IF(E864="","",IFERROR(INDEX(Lists!$B$5:$B$12,MATCH(E864,Lists!$A$5:$A$12,0)),""))</f>
        <v/>
      </c>
      <c r="N864" s="33" t="str">
        <f aca="false">IF(OR(L864="",M864=""),"",IF(L864&gt;M864,"Slow",IF(AND(J864="Wrong",L864&lt;0.5*M864),"Rushed?","OK")))</f>
        <v/>
      </c>
      <c r="O864" s="30"/>
      <c r="P864" s="30"/>
      <c r="Q864" s="34" t="str">
        <f aca="false">IF(OR(B864="",J864=""),"",IF(OR(J864="Wrong",K864="50-50",K864="Guess"),B864+Lists!$Y$5,""))</f>
        <v/>
      </c>
      <c r="R864" s="29"/>
      <c r="S864" s="34" t="str">
        <f aca="false">IF(Q864="","",B864+Lists!$Y$6)</f>
        <v/>
      </c>
      <c r="T864" s="29"/>
      <c r="U864" s="33" t="str">
        <f aca="true">IF(J864="","",IF(Q864="","—",IF(T864="Correct","Mastered",IF(OR(R864="Wrong",T864="Wrong"),"Keep reviewing",IF(AND(R864="",TODAY()&gt;=Q864),"Retry 1 DUE",IF(AND(R864="Correct",T864="",TODAY()&gt;=S864),"Retry 2 DUE",IF(R864="","Retry 1 scheduled","Retry 2 scheduled")))))))</f>
        <v/>
      </c>
    </row>
    <row r="865" customFormat="false" ht="15" hidden="false" customHeight="false" outlineLevel="0" collapsed="false">
      <c r="A865" s="27" t="str">
        <f aca="false">IF(COUNTA(B865:I865)=0,"",ROW()-4)</f>
        <v/>
      </c>
      <c r="B865" s="28"/>
      <c r="C865" s="29"/>
      <c r="D865" s="30"/>
      <c r="E865" s="29"/>
      <c r="F865" s="30"/>
      <c r="G865" s="31"/>
      <c r="H865" s="32"/>
      <c r="I865" s="32"/>
      <c r="J865" s="33" t="str">
        <f aca="false">IF(OR(H865="",I865=""),"",IF(UPPER(SUBSTITUTE(SUBSTITUTE(SUBSTITUTE(H865," ",""),",",""),";",""))=UPPER(SUBSTITUTE(SUBSTITUTE(SUBSTITUTE(I865," ",""),",",""),";","")),"Correct","Wrong"))</f>
        <v/>
      </c>
      <c r="K865" s="29"/>
      <c r="L865" s="29"/>
      <c r="M865" s="27" t="str">
        <f aca="false">IF(E865="","",IFERROR(INDEX(Lists!$B$5:$B$12,MATCH(E865,Lists!$A$5:$A$12,0)),""))</f>
        <v/>
      </c>
      <c r="N865" s="33" t="str">
        <f aca="false">IF(OR(L865="",M865=""),"",IF(L865&gt;M865,"Slow",IF(AND(J865="Wrong",L865&lt;0.5*M865),"Rushed?","OK")))</f>
        <v/>
      </c>
      <c r="O865" s="30"/>
      <c r="P865" s="30"/>
      <c r="Q865" s="34" t="str">
        <f aca="false">IF(OR(B865="",J865=""),"",IF(OR(J865="Wrong",K865="50-50",K865="Guess"),B865+Lists!$Y$5,""))</f>
        <v/>
      </c>
      <c r="R865" s="29"/>
      <c r="S865" s="34" t="str">
        <f aca="false">IF(Q865="","",B865+Lists!$Y$6)</f>
        <v/>
      </c>
      <c r="T865" s="29"/>
      <c r="U865" s="33" t="str">
        <f aca="true">IF(J865="","",IF(Q865="","—",IF(T865="Correct","Mastered",IF(OR(R865="Wrong",T865="Wrong"),"Keep reviewing",IF(AND(R865="",TODAY()&gt;=Q865),"Retry 1 DUE",IF(AND(R865="Correct",T865="",TODAY()&gt;=S865),"Retry 2 DUE",IF(R865="","Retry 1 scheduled","Retry 2 scheduled")))))))</f>
        <v/>
      </c>
    </row>
    <row r="866" customFormat="false" ht="15" hidden="false" customHeight="false" outlineLevel="0" collapsed="false">
      <c r="A866" s="27" t="str">
        <f aca="false">IF(COUNTA(B866:I866)=0,"",ROW()-4)</f>
        <v/>
      </c>
      <c r="B866" s="28"/>
      <c r="C866" s="29"/>
      <c r="D866" s="30"/>
      <c r="E866" s="29"/>
      <c r="F866" s="30"/>
      <c r="G866" s="31"/>
      <c r="H866" s="32"/>
      <c r="I866" s="32"/>
      <c r="J866" s="33" t="str">
        <f aca="false">IF(OR(H866="",I866=""),"",IF(UPPER(SUBSTITUTE(SUBSTITUTE(SUBSTITUTE(H866," ",""),",",""),";",""))=UPPER(SUBSTITUTE(SUBSTITUTE(SUBSTITUTE(I866," ",""),",",""),";","")),"Correct","Wrong"))</f>
        <v/>
      </c>
      <c r="K866" s="29"/>
      <c r="L866" s="29"/>
      <c r="M866" s="27" t="str">
        <f aca="false">IF(E866="","",IFERROR(INDEX(Lists!$B$5:$B$12,MATCH(E866,Lists!$A$5:$A$12,0)),""))</f>
        <v/>
      </c>
      <c r="N866" s="33" t="str">
        <f aca="false">IF(OR(L866="",M866=""),"",IF(L866&gt;M866,"Slow",IF(AND(J866="Wrong",L866&lt;0.5*M866),"Rushed?","OK")))</f>
        <v/>
      </c>
      <c r="O866" s="30"/>
      <c r="P866" s="30"/>
      <c r="Q866" s="34" t="str">
        <f aca="false">IF(OR(B866="",J866=""),"",IF(OR(J866="Wrong",K866="50-50",K866="Guess"),B866+Lists!$Y$5,""))</f>
        <v/>
      </c>
      <c r="R866" s="29"/>
      <c r="S866" s="34" t="str">
        <f aca="false">IF(Q866="","",B866+Lists!$Y$6)</f>
        <v/>
      </c>
      <c r="T866" s="29"/>
      <c r="U866" s="33" t="str">
        <f aca="true">IF(J866="","",IF(Q866="","—",IF(T866="Correct","Mastered",IF(OR(R866="Wrong",T866="Wrong"),"Keep reviewing",IF(AND(R866="",TODAY()&gt;=Q866),"Retry 1 DUE",IF(AND(R866="Correct",T866="",TODAY()&gt;=S866),"Retry 2 DUE",IF(R866="","Retry 1 scheduled","Retry 2 scheduled")))))))</f>
        <v/>
      </c>
    </row>
    <row r="867" customFormat="false" ht="15" hidden="false" customHeight="false" outlineLevel="0" collapsed="false">
      <c r="A867" s="27" t="str">
        <f aca="false">IF(COUNTA(B867:I867)=0,"",ROW()-4)</f>
        <v/>
      </c>
      <c r="B867" s="28"/>
      <c r="C867" s="29"/>
      <c r="D867" s="30"/>
      <c r="E867" s="29"/>
      <c r="F867" s="30"/>
      <c r="G867" s="31"/>
      <c r="H867" s="32"/>
      <c r="I867" s="32"/>
      <c r="J867" s="33" t="str">
        <f aca="false">IF(OR(H867="",I867=""),"",IF(UPPER(SUBSTITUTE(SUBSTITUTE(SUBSTITUTE(H867," ",""),",",""),";",""))=UPPER(SUBSTITUTE(SUBSTITUTE(SUBSTITUTE(I867," ",""),",",""),";","")),"Correct","Wrong"))</f>
        <v/>
      </c>
      <c r="K867" s="29"/>
      <c r="L867" s="29"/>
      <c r="M867" s="27" t="str">
        <f aca="false">IF(E867="","",IFERROR(INDEX(Lists!$B$5:$B$12,MATCH(E867,Lists!$A$5:$A$12,0)),""))</f>
        <v/>
      </c>
      <c r="N867" s="33" t="str">
        <f aca="false">IF(OR(L867="",M867=""),"",IF(L867&gt;M867,"Slow",IF(AND(J867="Wrong",L867&lt;0.5*M867),"Rushed?","OK")))</f>
        <v/>
      </c>
      <c r="O867" s="30"/>
      <c r="P867" s="30"/>
      <c r="Q867" s="34" t="str">
        <f aca="false">IF(OR(B867="",J867=""),"",IF(OR(J867="Wrong",K867="50-50",K867="Guess"),B867+Lists!$Y$5,""))</f>
        <v/>
      </c>
      <c r="R867" s="29"/>
      <c r="S867" s="34" t="str">
        <f aca="false">IF(Q867="","",B867+Lists!$Y$6)</f>
        <v/>
      </c>
      <c r="T867" s="29"/>
      <c r="U867" s="33" t="str">
        <f aca="true">IF(J867="","",IF(Q867="","—",IF(T867="Correct","Mastered",IF(OR(R867="Wrong",T867="Wrong"),"Keep reviewing",IF(AND(R867="",TODAY()&gt;=Q867),"Retry 1 DUE",IF(AND(R867="Correct",T867="",TODAY()&gt;=S867),"Retry 2 DUE",IF(R867="","Retry 1 scheduled","Retry 2 scheduled")))))))</f>
        <v/>
      </c>
    </row>
    <row r="868" customFormat="false" ht="15" hidden="false" customHeight="false" outlineLevel="0" collapsed="false">
      <c r="A868" s="27" t="str">
        <f aca="false">IF(COUNTA(B868:I868)=0,"",ROW()-4)</f>
        <v/>
      </c>
      <c r="B868" s="28"/>
      <c r="C868" s="29"/>
      <c r="D868" s="30"/>
      <c r="E868" s="29"/>
      <c r="F868" s="30"/>
      <c r="G868" s="31"/>
      <c r="H868" s="32"/>
      <c r="I868" s="32"/>
      <c r="J868" s="33" t="str">
        <f aca="false">IF(OR(H868="",I868=""),"",IF(UPPER(SUBSTITUTE(SUBSTITUTE(SUBSTITUTE(H868," ",""),",",""),";",""))=UPPER(SUBSTITUTE(SUBSTITUTE(SUBSTITUTE(I868," ",""),",",""),";","")),"Correct","Wrong"))</f>
        <v/>
      </c>
      <c r="K868" s="29"/>
      <c r="L868" s="29"/>
      <c r="M868" s="27" t="str">
        <f aca="false">IF(E868="","",IFERROR(INDEX(Lists!$B$5:$B$12,MATCH(E868,Lists!$A$5:$A$12,0)),""))</f>
        <v/>
      </c>
      <c r="N868" s="33" t="str">
        <f aca="false">IF(OR(L868="",M868=""),"",IF(L868&gt;M868,"Slow",IF(AND(J868="Wrong",L868&lt;0.5*M868),"Rushed?","OK")))</f>
        <v/>
      </c>
      <c r="O868" s="30"/>
      <c r="P868" s="30"/>
      <c r="Q868" s="34" t="str">
        <f aca="false">IF(OR(B868="",J868=""),"",IF(OR(J868="Wrong",K868="50-50",K868="Guess"),B868+Lists!$Y$5,""))</f>
        <v/>
      </c>
      <c r="R868" s="29"/>
      <c r="S868" s="34" t="str">
        <f aca="false">IF(Q868="","",B868+Lists!$Y$6)</f>
        <v/>
      </c>
      <c r="T868" s="29"/>
      <c r="U868" s="33" t="str">
        <f aca="true">IF(J868="","",IF(Q868="","—",IF(T868="Correct","Mastered",IF(OR(R868="Wrong",T868="Wrong"),"Keep reviewing",IF(AND(R868="",TODAY()&gt;=Q868),"Retry 1 DUE",IF(AND(R868="Correct",T868="",TODAY()&gt;=S868),"Retry 2 DUE",IF(R868="","Retry 1 scheduled","Retry 2 scheduled")))))))</f>
        <v/>
      </c>
    </row>
    <row r="869" customFormat="false" ht="15" hidden="false" customHeight="false" outlineLevel="0" collapsed="false">
      <c r="A869" s="27" t="str">
        <f aca="false">IF(COUNTA(B869:I869)=0,"",ROW()-4)</f>
        <v/>
      </c>
      <c r="B869" s="28"/>
      <c r="C869" s="29"/>
      <c r="D869" s="30"/>
      <c r="E869" s="29"/>
      <c r="F869" s="30"/>
      <c r="G869" s="31"/>
      <c r="H869" s="32"/>
      <c r="I869" s="32"/>
      <c r="J869" s="33" t="str">
        <f aca="false">IF(OR(H869="",I869=""),"",IF(UPPER(SUBSTITUTE(SUBSTITUTE(SUBSTITUTE(H869," ",""),",",""),";",""))=UPPER(SUBSTITUTE(SUBSTITUTE(SUBSTITUTE(I869," ",""),",",""),";","")),"Correct","Wrong"))</f>
        <v/>
      </c>
      <c r="K869" s="29"/>
      <c r="L869" s="29"/>
      <c r="M869" s="27" t="str">
        <f aca="false">IF(E869="","",IFERROR(INDEX(Lists!$B$5:$B$12,MATCH(E869,Lists!$A$5:$A$12,0)),""))</f>
        <v/>
      </c>
      <c r="N869" s="33" t="str">
        <f aca="false">IF(OR(L869="",M869=""),"",IF(L869&gt;M869,"Slow",IF(AND(J869="Wrong",L869&lt;0.5*M869),"Rushed?","OK")))</f>
        <v/>
      </c>
      <c r="O869" s="30"/>
      <c r="P869" s="30"/>
      <c r="Q869" s="34" t="str">
        <f aca="false">IF(OR(B869="",J869=""),"",IF(OR(J869="Wrong",K869="50-50",K869="Guess"),B869+Lists!$Y$5,""))</f>
        <v/>
      </c>
      <c r="R869" s="29"/>
      <c r="S869" s="34" t="str">
        <f aca="false">IF(Q869="","",B869+Lists!$Y$6)</f>
        <v/>
      </c>
      <c r="T869" s="29"/>
      <c r="U869" s="33" t="str">
        <f aca="true">IF(J869="","",IF(Q869="","—",IF(T869="Correct","Mastered",IF(OR(R869="Wrong",T869="Wrong"),"Keep reviewing",IF(AND(R869="",TODAY()&gt;=Q869),"Retry 1 DUE",IF(AND(R869="Correct",T869="",TODAY()&gt;=S869),"Retry 2 DUE",IF(R869="","Retry 1 scheduled","Retry 2 scheduled")))))))</f>
        <v/>
      </c>
    </row>
    <row r="870" customFormat="false" ht="15" hidden="false" customHeight="false" outlineLevel="0" collapsed="false">
      <c r="A870" s="27" t="str">
        <f aca="false">IF(COUNTA(B870:I870)=0,"",ROW()-4)</f>
        <v/>
      </c>
      <c r="B870" s="28"/>
      <c r="C870" s="29"/>
      <c r="D870" s="30"/>
      <c r="E870" s="29"/>
      <c r="F870" s="30"/>
      <c r="G870" s="31"/>
      <c r="H870" s="32"/>
      <c r="I870" s="32"/>
      <c r="J870" s="33" t="str">
        <f aca="false">IF(OR(H870="",I870=""),"",IF(UPPER(SUBSTITUTE(SUBSTITUTE(SUBSTITUTE(H870," ",""),",",""),";",""))=UPPER(SUBSTITUTE(SUBSTITUTE(SUBSTITUTE(I870," ",""),",",""),";","")),"Correct","Wrong"))</f>
        <v/>
      </c>
      <c r="K870" s="29"/>
      <c r="L870" s="29"/>
      <c r="M870" s="27" t="str">
        <f aca="false">IF(E870="","",IFERROR(INDEX(Lists!$B$5:$B$12,MATCH(E870,Lists!$A$5:$A$12,0)),""))</f>
        <v/>
      </c>
      <c r="N870" s="33" t="str">
        <f aca="false">IF(OR(L870="",M870=""),"",IF(L870&gt;M870,"Slow",IF(AND(J870="Wrong",L870&lt;0.5*M870),"Rushed?","OK")))</f>
        <v/>
      </c>
      <c r="O870" s="30"/>
      <c r="P870" s="30"/>
      <c r="Q870" s="34" t="str">
        <f aca="false">IF(OR(B870="",J870=""),"",IF(OR(J870="Wrong",K870="50-50",K870="Guess"),B870+Lists!$Y$5,""))</f>
        <v/>
      </c>
      <c r="R870" s="29"/>
      <c r="S870" s="34" t="str">
        <f aca="false">IF(Q870="","",B870+Lists!$Y$6)</f>
        <v/>
      </c>
      <c r="T870" s="29"/>
      <c r="U870" s="33" t="str">
        <f aca="true">IF(J870="","",IF(Q870="","—",IF(T870="Correct","Mastered",IF(OR(R870="Wrong",T870="Wrong"),"Keep reviewing",IF(AND(R870="",TODAY()&gt;=Q870),"Retry 1 DUE",IF(AND(R870="Correct",T870="",TODAY()&gt;=S870),"Retry 2 DUE",IF(R870="","Retry 1 scheduled","Retry 2 scheduled")))))))</f>
        <v/>
      </c>
    </row>
    <row r="871" customFormat="false" ht="15" hidden="false" customHeight="false" outlineLevel="0" collapsed="false">
      <c r="A871" s="27" t="str">
        <f aca="false">IF(COUNTA(B871:I871)=0,"",ROW()-4)</f>
        <v/>
      </c>
      <c r="B871" s="28"/>
      <c r="C871" s="29"/>
      <c r="D871" s="30"/>
      <c r="E871" s="29"/>
      <c r="F871" s="30"/>
      <c r="G871" s="31"/>
      <c r="H871" s="32"/>
      <c r="I871" s="32"/>
      <c r="J871" s="33" t="str">
        <f aca="false">IF(OR(H871="",I871=""),"",IF(UPPER(SUBSTITUTE(SUBSTITUTE(SUBSTITUTE(H871," ",""),",",""),";",""))=UPPER(SUBSTITUTE(SUBSTITUTE(SUBSTITUTE(I871," ",""),",",""),";","")),"Correct","Wrong"))</f>
        <v/>
      </c>
      <c r="K871" s="29"/>
      <c r="L871" s="29"/>
      <c r="M871" s="27" t="str">
        <f aca="false">IF(E871="","",IFERROR(INDEX(Lists!$B$5:$B$12,MATCH(E871,Lists!$A$5:$A$12,0)),""))</f>
        <v/>
      </c>
      <c r="N871" s="33" t="str">
        <f aca="false">IF(OR(L871="",M871=""),"",IF(L871&gt;M871,"Slow",IF(AND(J871="Wrong",L871&lt;0.5*M871),"Rushed?","OK")))</f>
        <v/>
      </c>
      <c r="O871" s="30"/>
      <c r="P871" s="30"/>
      <c r="Q871" s="34" t="str">
        <f aca="false">IF(OR(B871="",J871=""),"",IF(OR(J871="Wrong",K871="50-50",K871="Guess"),B871+Lists!$Y$5,""))</f>
        <v/>
      </c>
      <c r="R871" s="29"/>
      <c r="S871" s="34" t="str">
        <f aca="false">IF(Q871="","",B871+Lists!$Y$6)</f>
        <v/>
      </c>
      <c r="T871" s="29"/>
      <c r="U871" s="33" t="str">
        <f aca="true">IF(J871="","",IF(Q871="","—",IF(T871="Correct","Mastered",IF(OR(R871="Wrong",T871="Wrong"),"Keep reviewing",IF(AND(R871="",TODAY()&gt;=Q871),"Retry 1 DUE",IF(AND(R871="Correct",T871="",TODAY()&gt;=S871),"Retry 2 DUE",IF(R871="","Retry 1 scheduled","Retry 2 scheduled")))))))</f>
        <v/>
      </c>
    </row>
    <row r="872" customFormat="false" ht="15" hidden="false" customHeight="false" outlineLevel="0" collapsed="false">
      <c r="A872" s="27" t="str">
        <f aca="false">IF(COUNTA(B872:I872)=0,"",ROW()-4)</f>
        <v/>
      </c>
      <c r="B872" s="28"/>
      <c r="C872" s="29"/>
      <c r="D872" s="30"/>
      <c r="E872" s="29"/>
      <c r="F872" s="30"/>
      <c r="G872" s="31"/>
      <c r="H872" s="32"/>
      <c r="I872" s="32"/>
      <c r="J872" s="33" t="str">
        <f aca="false">IF(OR(H872="",I872=""),"",IF(UPPER(SUBSTITUTE(SUBSTITUTE(SUBSTITUTE(H872," ",""),",",""),";",""))=UPPER(SUBSTITUTE(SUBSTITUTE(SUBSTITUTE(I872," ",""),",",""),";","")),"Correct","Wrong"))</f>
        <v/>
      </c>
      <c r="K872" s="29"/>
      <c r="L872" s="29"/>
      <c r="M872" s="27" t="str">
        <f aca="false">IF(E872="","",IFERROR(INDEX(Lists!$B$5:$B$12,MATCH(E872,Lists!$A$5:$A$12,0)),""))</f>
        <v/>
      </c>
      <c r="N872" s="33" t="str">
        <f aca="false">IF(OR(L872="",M872=""),"",IF(L872&gt;M872,"Slow",IF(AND(J872="Wrong",L872&lt;0.5*M872),"Rushed?","OK")))</f>
        <v/>
      </c>
      <c r="O872" s="30"/>
      <c r="P872" s="30"/>
      <c r="Q872" s="34" t="str">
        <f aca="false">IF(OR(B872="",J872=""),"",IF(OR(J872="Wrong",K872="50-50",K872="Guess"),B872+Lists!$Y$5,""))</f>
        <v/>
      </c>
      <c r="R872" s="29"/>
      <c r="S872" s="34" t="str">
        <f aca="false">IF(Q872="","",B872+Lists!$Y$6)</f>
        <v/>
      </c>
      <c r="T872" s="29"/>
      <c r="U872" s="33" t="str">
        <f aca="true">IF(J872="","",IF(Q872="","—",IF(T872="Correct","Mastered",IF(OR(R872="Wrong",T872="Wrong"),"Keep reviewing",IF(AND(R872="",TODAY()&gt;=Q872),"Retry 1 DUE",IF(AND(R872="Correct",T872="",TODAY()&gt;=S872),"Retry 2 DUE",IF(R872="","Retry 1 scheduled","Retry 2 scheduled")))))))</f>
        <v/>
      </c>
    </row>
    <row r="873" customFormat="false" ht="15" hidden="false" customHeight="false" outlineLevel="0" collapsed="false">
      <c r="A873" s="27" t="str">
        <f aca="false">IF(COUNTA(B873:I873)=0,"",ROW()-4)</f>
        <v/>
      </c>
      <c r="B873" s="28"/>
      <c r="C873" s="29"/>
      <c r="D873" s="30"/>
      <c r="E873" s="29"/>
      <c r="F873" s="30"/>
      <c r="G873" s="31"/>
      <c r="H873" s="32"/>
      <c r="I873" s="32"/>
      <c r="J873" s="33" t="str">
        <f aca="false">IF(OR(H873="",I873=""),"",IF(UPPER(SUBSTITUTE(SUBSTITUTE(SUBSTITUTE(H873," ",""),",",""),";",""))=UPPER(SUBSTITUTE(SUBSTITUTE(SUBSTITUTE(I873," ",""),",",""),";","")),"Correct","Wrong"))</f>
        <v/>
      </c>
      <c r="K873" s="29"/>
      <c r="L873" s="29"/>
      <c r="M873" s="27" t="str">
        <f aca="false">IF(E873="","",IFERROR(INDEX(Lists!$B$5:$B$12,MATCH(E873,Lists!$A$5:$A$12,0)),""))</f>
        <v/>
      </c>
      <c r="N873" s="33" t="str">
        <f aca="false">IF(OR(L873="",M873=""),"",IF(L873&gt;M873,"Slow",IF(AND(J873="Wrong",L873&lt;0.5*M873),"Rushed?","OK")))</f>
        <v/>
      </c>
      <c r="O873" s="30"/>
      <c r="P873" s="30"/>
      <c r="Q873" s="34" t="str">
        <f aca="false">IF(OR(B873="",J873=""),"",IF(OR(J873="Wrong",K873="50-50",K873="Guess"),B873+Lists!$Y$5,""))</f>
        <v/>
      </c>
      <c r="R873" s="29"/>
      <c r="S873" s="34" t="str">
        <f aca="false">IF(Q873="","",B873+Lists!$Y$6)</f>
        <v/>
      </c>
      <c r="T873" s="29"/>
      <c r="U873" s="33" t="str">
        <f aca="true">IF(J873="","",IF(Q873="","—",IF(T873="Correct","Mastered",IF(OR(R873="Wrong",T873="Wrong"),"Keep reviewing",IF(AND(R873="",TODAY()&gt;=Q873),"Retry 1 DUE",IF(AND(R873="Correct",T873="",TODAY()&gt;=S873),"Retry 2 DUE",IF(R873="","Retry 1 scheduled","Retry 2 scheduled")))))))</f>
        <v/>
      </c>
    </row>
    <row r="874" customFormat="false" ht="15" hidden="false" customHeight="false" outlineLevel="0" collapsed="false">
      <c r="A874" s="27" t="str">
        <f aca="false">IF(COUNTA(B874:I874)=0,"",ROW()-4)</f>
        <v/>
      </c>
      <c r="B874" s="28"/>
      <c r="C874" s="29"/>
      <c r="D874" s="30"/>
      <c r="E874" s="29"/>
      <c r="F874" s="30"/>
      <c r="G874" s="31"/>
      <c r="H874" s="32"/>
      <c r="I874" s="32"/>
      <c r="J874" s="33" t="str">
        <f aca="false">IF(OR(H874="",I874=""),"",IF(UPPER(SUBSTITUTE(SUBSTITUTE(SUBSTITUTE(H874," ",""),",",""),";",""))=UPPER(SUBSTITUTE(SUBSTITUTE(SUBSTITUTE(I874," ",""),",",""),";","")),"Correct","Wrong"))</f>
        <v/>
      </c>
      <c r="K874" s="29"/>
      <c r="L874" s="29"/>
      <c r="M874" s="27" t="str">
        <f aca="false">IF(E874="","",IFERROR(INDEX(Lists!$B$5:$B$12,MATCH(E874,Lists!$A$5:$A$12,0)),""))</f>
        <v/>
      </c>
      <c r="N874" s="33" t="str">
        <f aca="false">IF(OR(L874="",M874=""),"",IF(L874&gt;M874,"Slow",IF(AND(J874="Wrong",L874&lt;0.5*M874),"Rushed?","OK")))</f>
        <v/>
      </c>
      <c r="O874" s="30"/>
      <c r="P874" s="30"/>
      <c r="Q874" s="34" t="str">
        <f aca="false">IF(OR(B874="",J874=""),"",IF(OR(J874="Wrong",K874="50-50",K874="Guess"),B874+Lists!$Y$5,""))</f>
        <v/>
      </c>
      <c r="R874" s="29"/>
      <c r="S874" s="34" t="str">
        <f aca="false">IF(Q874="","",B874+Lists!$Y$6)</f>
        <v/>
      </c>
      <c r="T874" s="29"/>
      <c r="U874" s="33" t="str">
        <f aca="true">IF(J874="","",IF(Q874="","—",IF(T874="Correct","Mastered",IF(OR(R874="Wrong",T874="Wrong"),"Keep reviewing",IF(AND(R874="",TODAY()&gt;=Q874),"Retry 1 DUE",IF(AND(R874="Correct",T874="",TODAY()&gt;=S874),"Retry 2 DUE",IF(R874="","Retry 1 scheduled","Retry 2 scheduled")))))))</f>
        <v/>
      </c>
    </row>
    <row r="875" customFormat="false" ht="15" hidden="false" customHeight="false" outlineLevel="0" collapsed="false">
      <c r="A875" s="27" t="str">
        <f aca="false">IF(COUNTA(B875:I875)=0,"",ROW()-4)</f>
        <v/>
      </c>
      <c r="B875" s="28"/>
      <c r="C875" s="29"/>
      <c r="D875" s="30"/>
      <c r="E875" s="29"/>
      <c r="F875" s="30"/>
      <c r="G875" s="31"/>
      <c r="H875" s="32"/>
      <c r="I875" s="32"/>
      <c r="J875" s="33" t="str">
        <f aca="false">IF(OR(H875="",I875=""),"",IF(UPPER(SUBSTITUTE(SUBSTITUTE(SUBSTITUTE(H875," ",""),",",""),";",""))=UPPER(SUBSTITUTE(SUBSTITUTE(SUBSTITUTE(I875," ",""),",",""),";","")),"Correct","Wrong"))</f>
        <v/>
      </c>
      <c r="K875" s="29"/>
      <c r="L875" s="29"/>
      <c r="M875" s="27" t="str">
        <f aca="false">IF(E875="","",IFERROR(INDEX(Lists!$B$5:$B$12,MATCH(E875,Lists!$A$5:$A$12,0)),""))</f>
        <v/>
      </c>
      <c r="N875" s="33" t="str">
        <f aca="false">IF(OR(L875="",M875=""),"",IF(L875&gt;M875,"Slow",IF(AND(J875="Wrong",L875&lt;0.5*M875),"Rushed?","OK")))</f>
        <v/>
      </c>
      <c r="O875" s="30"/>
      <c r="P875" s="30"/>
      <c r="Q875" s="34" t="str">
        <f aca="false">IF(OR(B875="",J875=""),"",IF(OR(J875="Wrong",K875="50-50",K875="Guess"),B875+Lists!$Y$5,""))</f>
        <v/>
      </c>
      <c r="R875" s="29"/>
      <c r="S875" s="34" t="str">
        <f aca="false">IF(Q875="","",B875+Lists!$Y$6)</f>
        <v/>
      </c>
      <c r="T875" s="29"/>
      <c r="U875" s="33" t="str">
        <f aca="true">IF(J875="","",IF(Q875="","—",IF(T875="Correct","Mastered",IF(OR(R875="Wrong",T875="Wrong"),"Keep reviewing",IF(AND(R875="",TODAY()&gt;=Q875),"Retry 1 DUE",IF(AND(R875="Correct",T875="",TODAY()&gt;=S875),"Retry 2 DUE",IF(R875="","Retry 1 scheduled","Retry 2 scheduled")))))))</f>
        <v/>
      </c>
    </row>
    <row r="876" customFormat="false" ht="15" hidden="false" customHeight="false" outlineLevel="0" collapsed="false">
      <c r="A876" s="27" t="str">
        <f aca="false">IF(COUNTA(B876:I876)=0,"",ROW()-4)</f>
        <v/>
      </c>
      <c r="B876" s="28"/>
      <c r="C876" s="29"/>
      <c r="D876" s="30"/>
      <c r="E876" s="29"/>
      <c r="F876" s="30"/>
      <c r="G876" s="31"/>
      <c r="H876" s="32"/>
      <c r="I876" s="32"/>
      <c r="J876" s="33" t="str">
        <f aca="false">IF(OR(H876="",I876=""),"",IF(UPPER(SUBSTITUTE(SUBSTITUTE(SUBSTITUTE(H876," ",""),",",""),";",""))=UPPER(SUBSTITUTE(SUBSTITUTE(SUBSTITUTE(I876," ",""),",",""),";","")),"Correct","Wrong"))</f>
        <v/>
      </c>
      <c r="K876" s="29"/>
      <c r="L876" s="29"/>
      <c r="M876" s="27" t="str">
        <f aca="false">IF(E876="","",IFERROR(INDEX(Lists!$B$5:$B$12,MATCH(E876,Lists!$A$5:$A$12,0)),""))</f>
        <v/>
      </c>
      <c r="N876" s="33" t="str">
        <f aca="false">IF(OR(L876="",M876=""),"",IF(L876&gt;M876,"Slow",IF(AND(J876="Wrong",L876&lt;0.5*M876),"Rushed?","OK")))</f>
        <v/>
      </c>
      <c r="O876" s="30"/>
      <c r="P876" s="30"/>
      <c r="Q876" s="34" t="str">
        <f aca="false">IF(OR(B876="",J876=""),"",IF(OR(J876="Wrong",K876="50-50",K876="Guess"),B876+Lists!$Y$5,""))</f>
        <v/>
      </c>
      <c r="R876" s="29"/>
      <c r="S876" s="34" t="str">
        <f aca="false">IF(Q876="","",B876+Lists!$Y$6)</f>
        <v/>
      </c>
      <c r="T876" s="29"/>
      <c r="U876" s="33" t="str">
        <f aca="true">IF(J876="","",IF(Q876="","—",IF(T876="Correct","Mastered",IF(OR(R876="Wrong",T876="Wrong"),"Keep reviewing",IF(AND(R876="",TODAY()&gt;=Q876),"Retry 1 DUE",IF(AND(R876="Correct",T876="",TODAY()&gt;=S876),"Retry 2 DUE",IF(R876="","Retry 1 scheduled","Retry 2 scheduled")))))))</f>
        <v/>
      </c>
    </row>
    <row r="877" customFormat="false" ht="15" hidden="false" customHeight="false" outlineLevel="0" collapsed="false">
      <c r="A877" s="27" t="str">
        <f aca="false">IF(COUNTA(B877:I877)=0,"",ROW()-4)</f>
        <v/>
      </c>
      <c r="B877" s="28"/>
      <c r="C877" s="29"/>
      <c r="D877" s="30"/>
      <c r="E877" s="29"/>
      <c r="F877" s="30"/>
      <c r="G877" s="31"/>
      <c r="H877" s="32"/>
      <c r="I877" s="32"/>
      <c r="J877" s="33" t="str">
        <f aca="false">IF(OR(H877="",I877=""),"",IF(UPPER(SUBSTITUTE(SUBSTITUTE(SUBSTITUTE(H877," ",""),",",""),";",""))=UPPER(SUBSTITUTE(SUBSTITUTE(SUBSTITUTE(I877," ",""),",",""),";","")),"Correct","Wrong"))</f>
        <v/>
      </c>
      <c r="K877" s="29"/>
      <c r="L877" s="29"/>
      <c r="M877" s="27" t="str">
        <f aca="false">IF(E877="","",IFERROR(INDEX(Lists!$B$5:$B$12,MATCH(E877,Lists!$A$5:$A$12,0)),""))</f>
        <v/>
      </c>
      <c r="N877" s="33" t="str">
        <f aca="false">IF(OR(L877="",M877=""),"",IF(L877&gt;M877,"Slow",IF(AND(J877="Wrong",L877&lt;0.5*M877),"Rushed?","OK")))</f>
        <v/>
      </c>
      <c r="O877" s="30"/>
      <c r="P877" s="30"/>
      <c r="Q877" s="34" t="str">
        <f aca="false">IF(OR(B877="",J877=""),"",IF(OR(J877="Wrong",K877="50-50",K877="Guess"),B877+Lists!$Y$5,""))</f>
        <v/>
      </c>
      <c r="R877" s="29"/>
      <c r="S877" s="34" t="str">
        <f aca="false">IF(Q877="","",B877+Lists!$Y$6)</f>
        <v/>
      </c>
      <c r="T877" s="29"/>
      <c r="U877" s="33" t="str">
        <f aca="true">IF(J877="","",IF(Q877="","—",IF(T877="Correct","Mastered",IF(OR(R877="Wrong",T877="Wrong"),"Keep reviewing",IF(AND(R877="",TODAY()&gt;=Q877),"Retry 1 DUE",IF(AND(R877="Correct",T877="",TODAY()&gt;=S877),"Retry 2 DUE",IF(R877="","Retry 1 scheduled","Retry 2 scheduled")))))))</f>
        <v/>
      </c>
    </row>
    <row r="878" customFormat="false" ht="15" hidden="false" customHeight="false" outlineLevel="0" collapsed="false">
      <c r="A878" s="27" t="str">
        <f aca="false">IF(COUNTA(B878:I878)=0,"",ROW()-4)</f>
        <v/>
      </c>
      <c r="B878" s="28"/>
      <c r="C878" s="29"/>
      <c r="D878" s="30"/>
      <c r="E878" s="29"/>
      <c r="F878" s="30"/>
      <c r="G878" s="31"/>
      <c r="H878" s="32"/>
      <c r="I878" s="32"/>
      <c r="J878" s="33" t="str">
        <f aca="false">IF(OR(H878="",I878=""),"",IF(UPPER(SUBSTITUTE(SUBSTITUTE(SUBSTITUTE(H878," ",""),",",""),";",""))=UPPER(SUBSTITUTE(SUBSTITUTE(SUBSTITUTE(I878," ",""),",",""),";","")),"Correct","Wrong"))</f>
        <v/>
      </c>
      <c r="K878" s="29"/>
      <c r="L878" s="29"/>
      <c r="M878" s="27" t="str">
        <f aca="false">IF(E878="","",IFERROR(INDEX(Lists!$B$5:$B$12,MATCH(E878,Lists!$A$5:$A$12,0)),""))</f>
        <v/>
      </c>
      <c r="N878" s="33" t="str">
        <f aca="false">IF(OR(L878="",M878=""),"",IF(L878&gt;M878,"Slow",IF(AND(J878="Wrong",L878&lt;0.5*M878),"Rushed?","OK")))</f>
        <v/>
      </c>
      <c r="O878" s="30"/>
      <c r="P878" s="30"/>
      <c r="Q878" s="34" t="str">
        <f aca="false">IF(OR(B878="",J878=""),"",IF(OR(J878="Wrong",K878="50-50",K878="Guess"),B878+Lists!$Y$5,""))</f>
        <v/>
      </c>
      <c r="R878" s="29"/>
      <c r="S878" s="34" t="str">
        <f aca="false">IF(Q878="","",B878+Lists!$Y$6)</f>
        <v/>
      </c>
      <c r="T878" s="29"/>
      <c r="U878" s="33" t="str">
        <f aca="true">IF(J878="","",IF(Q878="","—",IF(T878="Correct","Mastered",IF(OR(R878="Wrong",T878="Wrong"),"Keep reviewing",IF(AND(R878="",TODAY()&gt;=Q878),"Retry 1 DUE",IF(AND(R878="Correct",T878="",TODAY()&gt;=S878),"Retry 2 DUE",IF(R878="","Retry 1 scheduled","Retry 2 scheduled")))))))</f>
        <v/>
      </c>
    </row>
    <row r="879" customFormat="false" ht="15" hidden="false" customHeight="false" outlineLevel="0" collapsed="false">
      <c r="A879" s="27" t="str">
        <f aca="false">IF(COUNTA(B879:I879)=0,"",ROW()-4)</f>
        <v/>
      </c>
      <c r="B879" s="28"/>
      <c r="C879" s="29"/>
      <c r="D879" s="30"/>
      <c r="E879" s="29"/>
      <c r="F879" s="30"/>
      <c r="G879" s="31"/>
      <c r="H879" s="32"/>
      <c r="I879" s="32"/>
      <c r="J879" s="33" t="str">
        <f aca="false">IF(OR(H879="",I879=""),"",IF(UPPER(SUBSTITUTE(SUBSTITUTE(SUBSTITUTE(H879," ",""),",",""),";",""))=UPPER(SUBSTITUTE(SUBSTITUTE(SUBSTITUTE(I879," ",""),",",""),";","")),"Correct","Wrong"))</f>
        <v/>
      </c>
      <c r="K879" s="29"/>
      <c r="L879" s="29"/>
      <c r="M879" s="27" t="str">
        <f aca="false">IF(E879="","",IFERROR(INDEX(Lists!$B$5:$B$12,MATCH(E879,Lists!$A$5:$A$12,0)),""))</f>
        <v/>
      </c>
      <c r="N879" s="33" t="str">
        <f aca="false">IF(OR(L879="",M879=""),"",IF(L879&gt;M879,"Slow",IF(AND(J879="Wrong",L879&lt;0.5*M879),"Rushed?","OK")))</f>
        <v/>
      </c>
      <c r="O879" s="30"/>
      <c r="P879" s="30"/>
      <c r="Q879" s="34" t="str">
        <f aca="false">IF(OR(B879="",J879=""),"",IF(OR(J879="Wrong",K879="50-50",K879="Guess"),B879+Lists!$Y$5,""))</f>
        <v/>
      </c>
      <c r="R879" s="29"/>
      <c r="S879" s="34" t="str">
        <f aca="false">IF(Q879="","",B879+Lists!$Y$6)</f>
        <v/>
      </c>
      <c r="T879" s="29"/>
      <c r="U879" s="33" t="str">
        <f aca="true">IF(J879="","",IF(Q879="","—",IF(T879="Correct","Mastered",IF(OR(R879="Wrong",T879="Wrong"),"Keep reviewing",IF(AND(R879="",TODAY()&gt;=Q879),"Retry 1 DUE",IF(AND(R879="Correct",T879="",TODAY()&gt;=S879),"Retry 2 DUE",IF(R879="","Retry 1 scheduled","Retry 2 scheduled")))))))</f>
        <v/>
      </c>
    </row>
    <row r="880" customFormat="false" ht="15" hidden="false" customHeight="false" outlineLevel="0" collapsed="false">
      <c r="A880" s="27" t="str">
        <f aca="false">IF(COUNTA(B880:I880)=0,"",ROW()-4)</f>
        <v/>
      </c>
      <c r="B880" s="28"/>
      <c r="C880" s="29"/>
      <c r="D880" s="30"/>
      <c r="E880" s="29"/>
      <c r="F880" s="30"/>
      <c r="G880" s="31"/>
      <c r="H880" s="32"/>
      <c r="I880" s="32"/>
      <c r="J880" s="33" t="str">
        <f aca="false">IF(OR(H880="",I880=""),"",IF(UPPER(SUBSTITUTE(SUBSTITUTE(SUBSTITUTE(H880," ",""),",",""),";",""))=UPPER(SUBSTITUTE(SUBSTITUTE(SUBSTITUTE(I880," ",""),",",""),";","")),"Correct","Wrong"))</f>
        <v/>
      </c>
      <c r="K880" s="29"/>
      <c r="L880" s="29"/>
      <c r="M880" s="27" t="str">
        <f aca="false">IF(E880="","",IFERROR(INDEX(Lists!$B$5:$B$12,MATCH(E880,Lists!$A$5:$A$12,0)),""))</f>
        <v/>
      </c>
      <c r="N880" s="33" t="str">
        <f aca="false">IF(OR(L880="",M880=""),"",IF(L880&gt;M880,"Slow",IF(AND(J880="Wrong",L880&lt;0.5*M880),"Rushed?","OK")))</f>
        <v/>
      </c>
      <c r="O880" s="30"/>
      <c r="P880" s="30"/>
      <c r="Q880" s="34" t="str">
        <f aca="false">IF(OR(B880="",J880=""),"",IF(OR(J880="Wrong",K880="50-50",K880="Guess"),B880+Lists!$Y$5,""))</f>
        <v/>
      </c>
      <c r="R880" s="29"/>
      <c r="S880" s="34" t="str">
        <f aca="false">IF(Q880="","",B880+Lists!$Y$6)</f>
        <v/>
      </c>
      <c r="T880" s="29"/>
      <c r="U880" s="33" t="str">
        <f aca="true">IF(J880="","",IF(Q880="","—",IF(T880="Correct","Mastered",IF(OR(R880="Wrong",T880="Wrong"),"Keep reviewing",IF(AND(R880="",TODAY()&gt;=Q880),"Retry 1 DUE",IF(AND(R880="Correct",T880="",TODAY()&gt;=S880),"Retry 2 DUE",IF(R880="","Retry 1 scheduled","Retry 2 scheduled")))))))</f>
        <v/>
      </c>
    </row>
    <row r="881" customFormat="false" ht="15" hidden="false" customHeight="false" outlineLevel="0" collapsed="false">
      <c r="A881" s="27" t="str">
        <f aca="false">IF(COUNTA(B881:I881)=0,"",ROW()-4)</f>
        <v/>
      </c>
      <c r="B881" s="28"/>
      <c r="C881" s="29"/>
      <c r="D881" s="30"/>
      <c r="E881" s="29"/>
      <c r="F881" s="30"/>
      <c r="G881" s="31"/>
      <c r="H881" s="32"/>
      <c r="I881" s="32"/>
      <c r="J881" s="33" t="str">
        <f aca="false">IF(OR(H881="",I881=""),"",IF(UPPER(SUBSTITUTE(SUBSTITUTE(SUBSTITUTE(H881," ",""),",",""),";",""))=UPPER(SUBSTITUTE(SUBSTITUTE(SUBSTITUTE(I881," ",""),",",""),";","")),"Correct","Wrong"))</f>
        <v/>
      </c>
      <c r="K881" s="29"/>
      <c r="L881" s="29"/>
      <c r="M881" s="27" t="str">
        <f aca="false">IF(E881="","",IFERROR(INDEX(Lists!$B$5:$B$12,MATCH(E881,Lists!$A$5:$A$12,0)),""))</f>
        <v/>
      </c>
      <c r="N881" s="33" t="str">
        <f aca="false">IF(OR(L881="",M881=""),"",IF(L881&gt;M881,"Slow",IF(AND(J881="Wrong",L881&lt;0.5*M881),"Rushed?","OK")))</f>
        <v/>
      </c>
      <c r="O881" s="30"/>
      <c r="P881" s="30"/>
      <c r="Q881" s="34" t="str">
        <f aca="false">IF(OR(B881="",J881=""),"",IF(OR(J881="Wrong",K881="50-50",K881="Guess"),B881+Lists!$Y$5,""))</f>
        <v/>
      </c>
      <c r="R881" s="29"/>
      <c r="S881" s="34" t="str">
        <f aca="false">IF(Q881="","",B881+Lists!$Y$6)</f>
        <v/>
      </c>
      <c r="T881" s="29"/>
      <c r="U881" s="33" t="str">
        <f aca="true">IF(J881="","",IF(Q881="","—",IF(T881="Correct","Mastered",IF(OR(R881="Wrong",T881="Wrong"),"Keep reviewing",IF(AND(R881="",TODAY()&gt;=Q881),"Retry 1 DUE",IF(AND(R881="Correct",T881="",TODAY()&gt;=S881),"Retry 2 DUE",IF(R881="","Retry 1 scheduled","Retry 2 scheduled")))))))</f>
        <v/>
      </c>
    </row>
    <row r="882" customFormat="false" ht="15" hidden="false" customHeight="false" outlineLevel="0" collapsed="false">
      <c r="A882" s="27" t="str">
        <f aca="false">IF(COUNTA(B882:I882)=0,"",ROW()-4)</f>
        <v/>
      </c>
      <c r="B882" s="28"/>
      <c r="C882" s="29"/>
      <c r="D882" s="30"/>
      <c r="E882" s="29"/>
      <c r="F882" s="30"/>
      <c r="G882" s="31"/>
      <c r="H882" s="32"/>
      <c r="I882" s="32"/>
      <c r="J882" s="33" t="str">
        <f aca="false">IF(OR(H882="",I882=""),"",IF(UPPER(SUBSTITUTE(SUBSTITUTE(SUBSTITUTE(H882," ",""),",",""),";",""))=UPPER(SUBSTITUTE(SUBSTITUTE(SUBSTITUTE(I882," ",""),",",""),";","")),"Correct","Wrong"))</f>
        <v/>
      </c>
      <c r="K882" s="29"/>
      <c r="L882" s="29"/>
      <c r="M882" s="27" t="str">
        <f aca="false">IF(E882="","",IFERROR(INDEX(Lists!$B$5:$B$12,MATCH(E882,Lists!$A$5:$A$12,0)),""))</f>
        <v/>
      </c>
      <c r="N882" s="33" t="str">
        <f aca="false">IF(OR(L882="",M882=""),"",IF(L882&gt;M882,"Slow",IF(AND(J882="Wrong",L882&lt;0.5*M882),"Rushed?","OK")))</f>
        <v/>
      </c>
      <c r="O882" s="30"/>
      <c r="P882" s="30"/>
      <c r="Q882" s="34" t="str">
        <f aca="false">IF(OR(B882="",J882=""),"",IF(OR(J882="Wrong",K882="50-50",K882="Guess"),B882+Lists!$Y$5,""))</f>
        <v/>
      </c>
      <c r="R882" s="29"/>
      <c r="S882" s="34" t="str">
        <f aca="false">IF(Q882="","",B882+Lists!$Y$6)</f>
        <v/>
      </c>
      <c r="T882" s="29"/>
      <c r="U882" s="33" t="str">
        <f aca="true">IF(J882="","",IF(Q882="","—",IF(T882="Correct","Mastered",IF(OR(R882="Wrong",T882="Wrong"),"Keep reviewing",IF(AND(R882="",TODAY()&gt;=Q882),"Retry 1 DUE",IF(AND(R882="Correct",T882="",TODAY()&gt;=S882),"Retry 2 DUE",IF(R882="","Retry 1 scheduled","Retry 2 scheduled")))))))</f>
        <v/>
      </c>
    </row>
    <row r="883" customFormat="false" ht="15" hidden="false" customHeight="false" outlineLevel="0" collapsed="false">
      <c r="A883" s="27" t="str">
        <f aca="false">IF(COUNTA(B883:I883)=0,"",ROW()-4)</f>
        <v/>
      </c>
      <c r="B883" s="28"/>
      <c r="C883" s="29"/>
      <c r="D883" s="30"/>
      <c r="E883" s="29"/>
      <c r="F883" s="30"/>
      <c r="G883" s="31"/>
      <c r="H883" s="32"/>
      <c r="I883" s="32"/>
      <c r="J883" s="33" t="str">
        <f aca="false">IF(OR(H883="",I883=""),"",IF(UPPER(SUBSTITUTE(SUBSTITUTE(SUBSTITUTE(H883," ",""),",",""),";",""))=UPPER(SUBSTITUTE(SUBSTITUTE(SUBSTITUTE(I883," ",""),",",""),";","")),"Correct","Wrong"))</f>
        <v/>
      </c>
      <c r="K883" s="29"/>
      <c r="L883" s="29"/>
      <c r="M883" s="27" t="str">
        <f aca="false">IF(E883="","",IFERROR(INDEX(Lists!$B$5:$B$12,MATCH(E883,Lists!$A$5:$A$12,0)),""))</f>
        <v/>
      </c>
      <c r="N883" s="33" t="str">
        <f aca="false">IF(OR(L883="",M883=""),"",IF(L883&gt;M883,"Slow",IF(AND(J883="Wrong",L883&lt;0.5*M883),"Rushed?","OK")))</f>
        <v/>
      </c>
      <c r="O883" s="30"/>
      <c r="P883" s="30"/>
      <c r="Q883" s="34" t="str">
        <f aca="false">IF(OR(B883="",J883=""),"",IF(OR(J883="Wrong",K883="50-50",K883="Guess"),B883+Lists!$Y$5,""))</f>
        <v/>
      </c>
      <c r="R883" s="29"/>
      <c r="S883" s="34" t="str">
        <f aca="false">IF(Q883="","",B883+Lists!$Y$6)</f>
        <v/>
      </c>
      <c r="T883" s="29"/>
      <c r="U883" s="33" t="str">
        <f aca="true">IF(J883="","",IF(Q883="","—",IF(T883="Correct","Mastered",IF(OR(R883="Wrong",T883="Wrong"),"Keep reviewing",IF(AND(R883="",TODAY()&gt;=Q883),"Retry 1 DUE",IF(AND(R883="Correct",T883="",TODAY()&gt;=S883),"Retry 2 DUE",IF(R883="","Retry 1 scheduled","Retry 2 scheduled")))))))</f>
        <v/>
      </c>
    </row>
    <row r="884" customFormat="false" ht="15" hidden="false" customHeight="false" outlineLevel="0" collapsed="false">
      <c r="A884" s="27" t="str">
        <f aca="false">IF(COUNTA(B884:I884)=0,"",ROW()-4)</f>
        <v/>
      </c>
      <c r="B884" s="28"/>
      <c r="C884" s="29"/>
      <c r="D884" s="30"/>
      <c r="E884" s="29"/>
      <c r="F884" s="30"/>
      <c r="G884" s="31"/>
      <c r="H884" s="32"/>
      <c r="I884" s="32"/>
      <c r="J884" s="33" t="str">
        <f aca="false">IF(OR(H884="",I884=""),"",IF(UPPER(SUBSTITUTE(SUBSTITUTE(SUBSTITUTE(H884," ",""),",",""),";",""))=UPPER(SUBSTITUTE(SUBSTITUTE(SUBSTITUTE(I884," ",""),",",""),";","")),"Correct","Wrong"))</f>
        <v/>
      </c>
      <c r="K884" s="29"/>
      <c r="L884" s="29"/>
      <c r="M884" s="27" t="str">
        <f aca="false">IF(E884="","",IFERROR(INDEX(Lists!$B$5:$B$12,MATCH(E884,Lists!$A$5:$A$12,0)),""))</f>
        <v/>
      </c>
      <c r="N884" s="33" t="str">
        <f aca="false">IF(OR(L884="",M884=""),"",IF(L884&gt;M884,"Slow",IF(AND(J884="Wrong",L884&lt;0.5*M884),"Rushed?","OK")))</f>
        <v/>
      </c>
      <c r="O884" s="30"/>
      <c r="P884" s="30"/>
      <c r="Q884" s="34" t="str">
        <f aca="false">IF(OR(B884="",J884=""),"",IF(OR(J884="Wrong",K884="50-50",K884="Guess"),B884+Lists!$Y$5,""))</f>
        <v/>
      </c>
      <c r="R884" s="29"/>
      <c r="S884" s="34" t="str">
        <f aca="false">IF(Q884="","",B884+Lists!$Y$6)</f>
        <v/>
      </c>
      <c r="T884" s="29"/>
      <c r="U884" s="33" t="str">
        <f aca="true">IF(J884="","",IF(Q884="","—",IF(T884="Correct","Mastered",IF(OR(R884="Wrong",T884="Wrong"),"Keep reviewing",IF(AND(R884="",TODAY()&gt;=Q884),"Retry 1 DUE",IF(AND(R884="Correct",T884="",TODAY()&gt;=S884),"Retry 2 DUE",IF(R884="","Retry 1 scheduled","Retry 2 scheduled")))))))</f>
        <v/>
      </c>
    </row>
    <row r="885" customFormat="false" ht="15" hidden="false" customHeight="false" outlineLevel="0" collapsed="false">
      <c r="A885" s="27" t="str">
        <f aca="false">IF(COUNTA(B885:I885)=0,"",ROW()-4)</f>
        <v/>
      </c>
      <c r="B885" s="28"/>
      <c r="C885" s="29"/>
      <c r="D885" s="30"/>
      <c r="E885" s="29"/>
      <c r="F885" s="30"/>
      <c r="G885" s="31"/>
      <c r="H885" s="32"/>
      <c r="I885" s="32"/>
      <c r="J885" s="33" t="str">
        <f aca="false">IF(OR(H885="",I885=""),"",IF(UPPER(SUBSTITUTE(SUBSTITUTE(SUBSTITUTE(H885," ",""),",",""),";",""))=UPPER(SUBSTITUTE(SUBSTITUTE(SUBSTITUTE(I885," ",""),",",""),";","")),"Correct","Wrong"))</f>
        <v/>
      </c>
      <c r="K885" s="29"/>
      <c r="L885" s="29"/>
      <c r="M885" s="27" t="str">
        <f aca="false">IF(E885="","",IFERROR(INDEX(Lists!$B$5:$B$12,MATCH(E885,Lists!$A$5:$A$12,0)),""))</f>
        <v/>
      </c>
      <c r="N885" s="33" t="str">
        <f aca="false">IF(OR(L885="",M885=""),"",IF(L885&gt;M885,"Slow",IF(AND(J885="Wrong",L885&lt;0.5*M885),"Rushed?","OK")))</f>
        <v/>
      </c>
      <c r="O885" s="30"/>
      <c r="P885" s="30"/>
      <c r="Q885" s="34" t="str">
        <f aca="false">IF(OR(B885="",J885=""),"",IF(OR(J885="Wrong",K885="50-50",K885="Guess"),B885+Lists!$Y$5,""))</f>
        <v/>
      </c>
      <c r="R885" s="29"/>
      <c r="S885" s="34" t="str">
        <f aca="false">IF(Q885="","",B885+Lists!$Y$6)</f>
        <v/>
      </c>
      <c r="T885" s="29"/>
      <c r="U885" s="33" t="str">
        <f aca="true">IF(J885="","",IF(Q885="","—",IF(T885="Correct","Mastered",IF(OR(R885="Wrong",T885="Wrong"),"Keep reviewing",IF(AND(R885="",TODAY()&gt;=Q885),"Retry 1 DUE",IF(AND(R885="Correct",T885="",TODAY()&gt;=S885),"Retry 2 DUE",IF(R885="","Retry 1 scheduled","Retry 2 scheduled")))))))</f>
        <v/>
      </c>
    </row>
    <row r="886" customFormat="false" ht="15" hidden="false" customHeight="false" outlineLevel="0" collapsed="false">
      <c r="A886" s="27" t="str">
        <f aca="false">IF(COUNTA(B886:I886)=0,"",ROW()-4)</f>
        <v/>
      </c>
      <c r="B886" s="28"/>
      <c r="C886" s="29"/>
      <c r="D886" s="30"/>
      <c r="E886" s="29"/>
      <c r="F886" s="30"/>
      <c r="G886" s="31"/>
      <c r="H886" s="32"/>
      <c r="I886" s="32"/>
      <c r="J886" s="33" t="str">
        <f aca="false">IF(OR(H886="",I886=""),"",IF(UPPER(SUBSTITUTE(SUBSTITUTE(SUBSTITUTE(H886," ",""),",",""),";",""))=UPPER(SUBSTITUTE(SUBSTITUTE(SUBSTITUTE(I886," ",""),",",""),";","")),"Correct","Wrong"))</f>
        <v/>
      </c>
      <c r="K886" s="29"/>
      <c r="L886" s="29"/>
      <c r="M886" s="27" t="str">
        <f aca="false">IF(E886="","",IFERROR(INDEX(Lists!$B$5:$B$12,MATCH(E886,Lists!$A$5:$A$12,0)),""))</f>
        <v/>
      </c>
      <c r="N886" s="33" t="str">
        <f aca="false">IF(OR(L886="",M886=""),"",IF(L886&gt;M886,"Slow",IF(AND(J886="Wrong",L886&lt;0.5*M886),"Rushed?","OK")))</f>
        <v/>
      </c>
      <c r="O886" s="30"/>
      <c r="P886" s="30"/>
      <c r="Q886" s="34" t="str">
        <f aca="false">IF(OR(B886="",J886=""),"",IF(OR(J886="Wrong",K886="50-50",K886="Guess"),B886+Lists!$Y$5,""))</f>
        <v/>
      </c>
      <c r="R886" s="29"/>
      <c r="S886" s="34" t="str">
        <f aca="false">IF(Q886="","",B886+Lists!$Y$6)</f>
        <v/>
      </c>
      <c r="T886" s="29"/>
      <c r="U886" s="33" t="str">
        <f aca="true">IF(J886="","",IF(Q886="","—",IF(T886="Correct","Mastered",IF(OR(R886="Wrong",T886="Wrong"),"Keep reviewing",IF(AND(R886="",TODAY()&gt;=Q886),"Retry 1 DUE",IF(AND(R886="Correct",T886="",TODAY()&gt;=S886),"Retry 2 DUE",IF(R886="","Retry 1 scheduled","Retry 2 scheduled")))))))</f>
        <v/>
      </c>
    </row>
    <row r="887" customFormat="false" ht="15" hidden="false" customHeight="false" outlineLevel="0" collapsed="false">
      <c r="A887" s="27" t="str">
        <f aca="false">IF(COUNTA(B887:I887)=0,"",ROW()-4)</f>
        <v/>
      </c>
      <c r="B887" s="28"/>
      <c r="C887" s="29"/>
      <c r="D887" s="30"/>
      <c r="E887" s="29"/>
      <c r="F887" s="30"/>
      <c r="G887" s="31"/>
      <c r="H887" s="32"/>
      <c r="I887" s="32"/>
      <c r="J887" s="33" t="str">
        <f aca="false">IF(OR(H887="",I887=""),"",IF(UPPER(SUBSTITUTE(SUBSTITUTE(SUBSTITUTE(H887," ",""),",",""),";",""))=UPPER(SUBSTITUTE(SUBSTITUTE(SUBSTITUTE(I887," ",""),",",""),";","")),"Correct","Wrong"))</f>
        <v/>
      </c>
      <c r="K887" s="29"/>
      <c r="L887" s="29"/>
      <c r="M887" s="27" t="str">
        <f aca="false">IF(E887="","",IFERROR(INDEX(Lists!$B$5:$B$12,MATCH(E887,Lists!$A$5:$A$12,0)),""))</f>
        <v/>
      </c>
      <c r="N887" s="33" t="str">
        <f aca="false">IF(OR(L887="",M887=""),"",IF(L887&gt;M887,"Slow",IF(AND(J887="Wrong",L887&lt;0.5*M887),"Rushed?","OK")))</f>
        <v/>
      </c>
      <c r="O887" s="30"/>
      <c r="P887" s="30"/>
      <c r="Q887" s="34" t="str">
        <f aca="false">IF(OR(B887="",J887=""),"",IF(OR(J887="Wrong",K887="50-50",K887="Guess"),B887+Lists!$Y$5,""))</f>
        <v/>
      </c>
      <c r="R887" s="29"/>
      <c r="S887" s="34" t="str">
        <f aca="false">IF(Q887="","",B887+Lists!$Y$6)</f>
        <v/>
      </c>
      <c r="T887" s="29"/>
      <c r="U887" s="33" t="str">
        <f aca="true">IF(J887="","",IF(Q887="","—",IF(T887="Correct","Mastered",IF(OR(R887="Wrong",T887="Wrong"),"Keep reviewing",IF(AND(R887="",TODAY()&gt;=Q887),"Retry 1 DUE",IF(AND(R887="Correct",T887="",TODAY()&gt;=S887),"Retry 2 DUE",IF(R887="","Retry 1 scheduled","Retry 2 scheduled")))))))</f>
        <v/>
      </c>
    </row>
    <row r="888" customFormat="false" ht="15" hidden="false" customHeight="false" outlineLevel="0" collapsed="false">
      <c r="A888" s="27" t="str">
        <f aca="false">IF(COUNTA(B888:I888)=0,"",ROW()-4)</f>
        <v/>
      </c>
      <c r="B888" s="28"/>
      <c r="C888" s="29"/>
      <c r="D888" s="30"/>
      <c r="E888" s="29"/>
      <c r="F888" s="30"/>
      <c r="G888" s="31"/>
      <c r="H888" s="32"/>
      <c r="I888" s="32"/>
      <c r="J888" s="33" t="str">
        <f aca="false">IF(OR(H888="",I888=""),"",IF(UPPER(SUBSTITUTE(SUBSTITUTE(SUBSTITUTE(H888," ",""),",",""),";",""))=UPPER(SUBSTITUTE(SUBSTITUTE(SUBSTITUTE(I888," ",""),",",""),";","")),"Correct","Wrong"))</f>
        <v/>
      </c>
      <c r="K888" s="29"/>
      <c r="L888" s="29"/>
      <c r="M888" s="27" t="str">
        <f aca="false">IF(E888="","",IFERROR(INDEX(Lists!$B$5:$B$12,MATCH(E888,Lists!$A$5:$A$12,0)),""))</f>
        <v/>
      </c>
      <c r="N888" s="33" t="str">
        <f aca="false">IF(OR(L888="",M888=""),"",IF(L888&gt;M888,"Slow",IF(AND(J888="Wrong",L888&lt;0.5*M888),"Rushed?","OK")))</f>
        <v/>
      </c>
      <c r="O888" s="30"/>
      <c r="P888" s="30"/>
      <c r="Q888" s="34" t="str">
        <f aca="false">IF(OR(B888="",J888=""),"",IF(OR(J888="Wrong",K888="50-50",K888="Guess"),B888+Lists!$Y$5,""))</f>
        <v/>
      </c>
      <c r="R888" s="29"/>
      <c r="S888" s="34" t="str">
        <f aca="false">IF(Q888="","",B888+Lists!$Y$6)</f>
        <v/>
      </c>
      <c r="T888" s="29"/>
      <c r="U888" s="33" t="str">
        <f aca="true">IF(J888="","",IF(Q888="","—",IF(T888="Correct","Mastered",IF(OR(R888="Wrong",T888="Wrong"),"Keep reviewing",IF(AND(R888="",TODAY()&gt;=Q888),"Retry 1 DUE",IF(AND(R888="Correct",T888="",TODAY()&gt;=S888),"Retry 2 DUE",IF(R888="","Retry 1 scheduled","Retry 2 scheduled")))))))</f>
        <v/>
      </c>
    </row>
    <row r="889" customFormat="false" ht="15" hidden="false" customHeight="false" outlineLevel="0" collapsed="false">
      <c r="A889" s="27" t="str">
        <f aca="false">IF(COUNTA(B889:I889)=0,"",ROW()-4)</f>
        <v/>
      </c>
      <c r="B889" s="28"/>
      <c r="C889" s="29"/>
      <c r="D889" s="30"/>
      <c r="E889" s="29"/>
      <c r="F889" s="30"/>
      <c r="G889" s="31"/>
      <c r="H889" s="32"/>
      <c r="I889" s="32"/>
      <c r="J889" s="33" t="str">
        <f aca="false">IF(OR(H889="",I889=""),"",IF(UPPER(SUBSTITUTE(SUBSTITUTE(SUBSTITUTE(H889," ",""),",",""),";",""))=UPPER(SUBSTITUTE(SUBSTITUTE(SUBSTITUTE(I889," ",""),",",""),";","")),"Correct","Wrong"))</f>
        <v/>
      </c>
      <c r="K889" s="29"/>
      <c r="L889" s="29"/>
      <c r="M889" s="27" t="str">
        <f aca="false">IF(E889="","",IFERROR(INDEX(Lists!$B$5:$B$12,MATCH(E889,Lists!$A$5:$A$12,0)),""))</f>
        <v/>
      </c>
      <c r="N889" s="33" t="str">
        <f aca="false">IF(OR(L889="",M889=""),"",IF(L889&gt;M889,"Slow",IF(AND(J889="Wrong",L889&lt;0.5*M889),"Rushed?","OK")))</f>
        <v/>
      </c>
      <c r="O889" s="30"/>
      <c r="P889" s="30"/>
      <c r="Q889" s="34" t="str">
        <f aca="false">IF(OR(B889="",J889=""),"",IF(OR(J889="Wrong",K889="50-50",K889="Guess"),B889+Lists!$Y$5,""))</f>
        <v/>
      </c>
      <c r="R889" s="29"/>
      <c r="S889" s="34" t="str">
        <f aca="false">IF(Q889="","",B889+Lists!$Y$6)</f>
        <v/>
      </c>
      <c r="T889" s="29"/>
      <c r="U889" s="33" t="str">
        <f aca="true">IF(J889="","",IF(Q889="","—",IF(T889="Correct","Mastered",IF(OR(R889="Wrong",T889="Wrong"),"Keep reviewing",IF(AND(R889="",TODAY()&gt;=Q889),"Retry 1 DUE",IF(AND(R889="Correct",T889="",TODAY()&gt;=S889),"Retry 2 DUE",IF(R889="","Retry 1 scheduled","Retry 2 scheduled")))))))</f>
        <v/>
      </c>
    </row>
    <row r="890" customFormat="false" ht="15" hidden="false" customHeight="false" outlineLevel="0" collapsed="false">
      <c r="A890" s="27" t="str">
        <f aca="false">IF(COUNTA(B890:I890)=0,"",ROW()-4)</f>
        <v/>
      </c>
      <c r="B890" s="28"/>
      <c r="C890" s="29"/>
      <c r="D890" s="30"/>
      <c r="E890" s="29"/>
      <c r="F890" s="30"/>
      <c r="G890" s="31"/>
      <c r="H890" s="32"/>
      <c r="I890" s="32"/>
      <c r="J890" s="33" t="str">
        <f aca="false">IF(OR(H890="",I890=""),"",IF(UPPER(SUBSTITUTE(SUBSTITUTE(SUBSTITUTE(H890," ",""),",",""),";",""))=UPPER(SUBSTITUTE(SUBSTITUTE(SUBSTITUTE(I890," ",""),",",""),";","")),"Correct","Wrong"))</f>
        <v/>
      </c>
      <c r="K890" s="29"/>
      <c r="L890" s="29"/>
      <c r="M890" s="27" t="str">
        <f aca="false">IF(E890="","",IFERROR(INDEX(Lists!$B$5:$B$12,MATCH(E890,Lists!$A$5:$A$12,0)),""))</f>
        <v/>
      </c>
      <c r="N890" s="33" t="str">
        <f aca="false">IF(OR(L890="",M890=""),"",IF(L890&gt;M890,"Slow",IF(AND(J890="Wrong",L890&lt;0.5*M890),"Rushed?","OK")))</f>
        <v/>
      </c>
      <c r="O890" s="30"/>
      <c r="P890" s="30"/>
      <c r="Q890" s="34" t="str">
        <f aca="false">IF(OR(B890="",J890=""),"",IF(OR(J890="Wrong",K890="50-50",K890="Guess"),B890+Lists!$Y$5,""))</f>
        <v/>
      </c>
      <c r="R890" s="29"/>
      <c r="S890" s="34" t="str">
        <f aca="false">IF(Q890="","",B890+Lists!$Y$6)</f>
        <v/>
      </c>
      <c r="T890" s="29"/>
      <c r="U890" s="33" t="str">
        <f aca="true">IF(J890="","",IF(Q890="","—",IF(T890="Correct","Mastered",IF(OR(R890="Wrong",T890="Wrong"),"Keep reviewing",IF(AND(R890="",TODAY()&gt;=Q890),"Retry 1 DUE",IF(AND(R890="Correct",T890="",TODAY()&gt;=S890),"Retry 2 DUE",IF(R890="","Retry 1 scheduled","Retry 2 scheduled")))))))</f>
        <v/>
      </c>
    </row>
    <row r="891" customFormat="false" ht="15" hidden="false" customHeight="false" outlineLevel="0" collapsed="false">
      <c r="A891" s="27" t="str">
        <f aca="false">IF(COUNTA(B891:I891)=0,"",ROW()-4)</f>
        <v/>
      </c>
      <c r="B891" s="28"/>
      <c r="C891" s="29"/>
      <c r="D891" s="30"/>
      <c r="E891" s="29"/>
      <c r="F891" s="30"/>
      <c r="G891" s="31"/>
      <c r="H891" s="32"/>
      <c r="I891" s="32"/>
      <c r="J891" s="33" t="str">
        <f aca="false">IF(OR(H891="",I891=""),"",IF(UPPER(SUBSTITUTE(SUBSTITUTE(SUBSTITUTE(H891," ",""),",",""),";",""))=UPPER(SUBSTITUTE(SUBSTITUTE(SUBSTITUTE(I891," ",""),",",""),";","")),"Correct","Wrong"))</f>
        <v/>
      </c>
      <c r="K891" s="29"/>
      <c r="L891" s="29"/>
      <c r="M891" s="27" t="str">
        <f aca="false">IF(E891="","",IFERROR(INDEX(Lists!$B$5:$B$12,MATCH(E891,Lists!$A$5:$A$12,0)),""))</f>
        <v/>
      </c>
      <c r="N891" s="33" t="str">
        <f aca="false">IF(OR(L891="",M891=""),"",IF(L891&gt;M891,"Slow",IF(AND(J891="Wrong",L891&lt;0.5*M891),"Rushed?","OK")))</f>
        <v/>
      </c>
      <c r="O891" s="30"/>
      <c r="P891" s="30"/>
      <c r="Q891" s="34" t="str">
        <f aca="false">IF(OR(B891="",J891=""),"",IF(OR(J891="Wrong",K891="50-50",K891="Guess"),B891+Lists!$Y$5,""))</f>
        <v/>
      </c>
      <c r="R891" s="29"/>
      <c r="S891" s="34" t="str">
        <f aca="false">IF(Q891="","",B891+Lists!$Y$6)</f>
        <v/>
      </c>
      <c r="T891" s="29"/>
      <c r="U891" s="33" t="str">
        <f aca="true">IF(J891="","",IF(Q891="","—",IF(T891="Correct","Mastered",IF(OR(R891="Wrong",T891="Wrong"),"Keep reviewing",IF(AND(R891="",TODAY()&gt;=Q891),"Retry 1 DUE",IF(AND(R891="Correct",T891="",TODAY()&gt;=S891),"Retry 2 DUE",IF(R891="","Retry 1 scheduled","Retry 2 scheduled")))))))</f>
        <v/>
      </c>
    </row>
    <row r="892" customFormat="false" ht="15" hidden="false" customHeight="false" outlineLevel="0" collapsed="false">
      <c r="A892" s="27" t="str">
        <f aca="false">IF(COUNTA(B892:I892)=0,"",ROW()-4)</f>
        <v/>
      </c>
      <c r="B892" s="28"/>
      <c r="C892" s="29"/>
      <c r="D892" s="30"/>
      <c r="E892" s="29"/>
      <c r="F892" s="30"/>
      <c r="G892" s="31"/>
      <c r="H892" s="32"/>
      <c r="I892" s="32"/>
      <c r="J892" s="33" t="str">
        <f aca="false">IF(OR(H892="",I892=""),"",IF(UPPER(SUBSTITUTE(SUBSTITUTE(SUBSTITUTE(H892," ",""),",",""),";",""))=UPPER(SUBSTITUTE(SUBSTITUTE(SUBSTITUTE(I892," ",""),",",""),";","")),"Correct","Wrong"))</f>
        <v/>
      </c>
      <c r="K892" s="29"/>
      <c r="L892" s="29"/>
      <c r="M892" s="27" t="str">
        <f aca="false">IF(E892="","",IFERROR(INDEX(Lists!$B$5:$B$12,MATCH(E892,Lists!$A$5:$A$12,0)),""))</f>
        <v/>
      </c>
      <c r="N892" s="33" t="str">
        <f aca="false">IF(OR(L892="",M892=""),"",IF(L892&gt;M892,"Slow",IF(AND(J892="Wrong",L892&lt;0.5*M892),"Rushed?","OK")))</f>
        <v/>
      </c>
      <c r="O892" s="30"/>
      <c r="P892" s="30"/>
      <c r="Q892" s="34" t="str">
        <f aca="false">IF(OR(B892="",J892=""),"",IF(OR(J892="Wrong",K892="50-50",K892="Guess"),B892+Lists!$Y$5,""))</f>
        <v/>
      </c>
      <c r="R892" s="29"/>
      <c r="S892" s="34" t="str">
        <f aca="false">IF(Q892="","",B892+Lists!$Y$6)</f>
        <v/>
      </c>
      <c r="T892" s="29"/>
      <c r="U892" s="33" t="str">
        <f aca="true">IF(J892="","",IF(Q892="","—",IF(T892="Correct","Mastered",IF(OR(R892="Wrong",T892="Wrong"),"Keep reviewing",IF(AND(R892="",TODAY()&gt;=Q892),"Retry 1 DUE",IF(AND(R892="Correct",T892="",TODAY()&gt;=S892),"Retry 2 DUE",IF(R892="","Retry 1 scheduled","Retry 2 scheduled")))))))</f>
        <v/>
      </c>
    </row>
    <row r="893" customFormat="false" ht="15" hidden="false" customHeight="false" outlineLevel="0" collapsed="false">
      <c r="A893" s="27" t="str">
        <f aca="false">IF(COUNTA(B893:I893)=0,"",ROW()-4)</f>
        <v/>
      </c>
      <c r="B893" s="28"/>
      <c r="C893" s="29"/>
      <c r="D893" s="30"/>
      <c r="E893" s="29"/>
      <c r="F893" s="30"/>
      <c r="G893" s="31"/>
      <c r="H893" s="32"/>
      <c r="I893" s="32"/>
      <c r="J893" s="33" t="str">
        <f aca="false">IF(OR(H893="",I893=""),"",IF(UPPER(SUBSTITUTE(SUBSTITUTE(SUBSTITUTE(H893," ",""),",",""),";",""))=UPPER(SUBSTITUTE(SUBSTITUTE(SUBSTITUTE(I893," ",""),",",""),";","")),"Correct","Wrong"))</f>
        <v/>
      </c>
      <c r="K893" s="29"/>
      <c r="L893" s="29"/>
      <c r="M893" s="27" t="str">
        <f aca="false">IF(E893="","",IFERROR(INDEX(Lists!$B$5:$B$12,MATCH(E893,Lists!$A$5:$A$12,0)),""))</f>
        <v/>
      </c>
      <c r="N893" s="33" t="str">
        <f aca="false">IF(OR(L893="",M893=""),"",IF(L893&gt;M893,"Slow",IF(AND(J893="Wrong",L893&lt;0.5*M893),"Rushed?","OK")))</f>
        <v/>
      </c>
      <c r="O893" s="30"/>
      <c r="P893" s="30"/>
      <c r="Q893" s="34" t="str">
        <f aca="false">IF(OR(B893="",J893=""),"",IF(OR(J893="Wrong",K893="50-50",K893="Guess"),B893+Lists!$Y$5,""))</f>
        <v/>
      </c>
      <c r="R893" s="29"/>
      <c r="S893" s="34" t="str">
        <f aca="false">IF(Q893="","",B893+Lists!$Y$6)</f>
        <v/>
      </c>
      <c r="T893" s="29"/>
      <c r="U893" s="33" t="str">
        <f aca="true">IF(J893="","",IF(Q893="","—",IF(T893="Correct","Mastered",IF(OR(R893="Wrong",T893="Wrong"),"Keep reviewing",IF(AND(R893="",TODAY()&gt;=Q893),"Retry 1 DUE",IF(AND(R893="Correct",T893="",TODAY()&gt;=S893),"Retry 2 DUE",IF(R893="","Retry 1 scheduled","Retry 2 scheduled")))))))</f>
        <v/>
      </c>
    </row>
    <row r="894" customFormat="false" ht="15" hidden="false" customHeight="false" outlineLevel="0" collapsed="false">
      <c r="A894" s="27" t="str">
        <f aca="false">IF(COUNTA(B894:I894)=0,"",ROW()-4)</f>
        <v/>
      </c>
      <c r="B894" s="28"/>
      <c r="C894" s="29"/>
      <c r="D894" s="30"/>
      <c r="E894" s="29"/>
      <c r="F894" s="30"/>
      <c r="G894" s="31"/>
      <c r="H894" s="32"/>
      <c r="I894" s="32"/>
      <c r="J894" s="33" t="str">
        <f aca="false">IF(OR(H894="",I894=""),"",IF(UPPER(SUBSTITUTE(SUBSTITUTE(SUBSTITUTE(H894," ",""),",",""),";",""))=UPPER(SUBSTITUTE(SUBSTITUTE(SUBSTITUTE(I894," ",""),",",""),";","")),"Correct","Wrong"))</f>
        <v/>
      </c>
      <c r="K894" s="29"/>
      <c r="L894" s="29"/>
      <c r="M894" s="27" t="str">
        <f aca="false">IF(E894="","",IFERROR(INDEX(Lists!$B$5:$B$12,MATCH(E894,Lists!$A$5:$A$12,0)),""))</f>
        <v/>
      </c>
      <c r="N894" s="33" t="str">
        <f aca="false">IF(OR(L894="",M894=""),"",IF(L894&gt;M894,"Slow",IF(AND(J894="Wrong",L894&lt;0.5*M894),"Rushed?","OK")))</f>
        <v/>
      </c>
      <c r="O894" s="30"/>
      <c r="P894" s="30"/>
      <c r="Q894" s="34" t="str">
        <f aca="false">IF(OR(B894="",J894=""),"",IF(OR(J894="Wrong",K894="50-50",K894="Guess"),B894+Lists!$Y$5,""))</f>
        <v/>
      </c>
      <c r="R894" s="29"/>
      <c r="S894" s="34" t="str">
        <f aca="false">IF(Q894="","",B894+Lists!$Y$6)</f>
        <v/>
      </c>
      <c r="T894" s="29"/>
      <c r="U894" s="33" t="str">
        <f aca="true">IF(J894="","",IF(Q894="","—",IF(T894="Correct","Mastered",IF(OR(R894="Wrong",T894="Wrong"),"Keep reviewing",IF(AND(R894="",TODAY()&gt;=Q894),"Retry 1 DUE",IF(AND(R894="Correct",T894="",TODAY()&gt;=S894),"Retry 2 DUE",IF(R894="","Retry 1 scheduled","Retry 2 scheduled")))))))</f>
        <v/>
      </c>
    </row>
    <row r="895" customFormat="false" ht="15" hidden="false" customHeight="false" outlineLevel="0" collapsed="false">
      <c r="A895" s="27" t="str">
        <f aca="false">IF(COUNTA(B895:I895)=0,"",ROW()-4)</f>
        <v/>
      </c>
      <c r="B895" s="28"/>
      <c r="C895" s="29"/>
      <c r="D895" s="30"/>
      <c r="E895" s="29"/>
      <c r="F895" s="30"/>
      <c r="G895" s="31"/>
      <c r="H895" s="32"/>
      <c r="I895" s="32"/>
      <c r="J895" s="33" t="str">
        <f aca="false">IF(OR(H895="",I895=""),"",IF(UPPER(SUBSTITUTE(SUBSTITUTE(SUBSTITUTE(H895," ",""),",",""),";",""))=UPPER(SUBSTITUTE(SUBSTITUTE(SUBSTITUTE(I895," ",""),",",""),";","")),"Correct","Wrong"))</f>
        <v/>
      </c>
      <c r="K895" s="29"/>
      <c r="L895" s="29"/>
      <c r="M895" s="27" t="str">
        <f aca="false">IF(E895="","",IFERROR(INDEX(Lists!$B$5:$B$12,MATCH(E895,Lists!$A$5:$A$12,0)),""))</f>
        <v/>
      </c>
      <c r="N895" s="33" t="str">
        <f aca="false">IF(OR(L895="",M895=""),"",IF(L895&gt;M895,"Slow",IF(AND(J895="Wrong",L895&lt;0.5*M895),"Rushed?","OK")))</f>
        <v/>
      </c>
      <c r="O895" s="30"/>
      <c r="P895" s="30"/>
      <c r="Q895" s="34" t="str">
        <f aca="false">IF(OR(B895="",J895=""),"",IF(OR(J895="Wrong",K895="50-50",K895="Guess"),B895+Lists!$Y$5,""))</f>
        <v/>
      </c>
      <c r="R895" s="29"/>
      <c r="S895" s="34" t="str">
        <f aca="false">IF(Q895="","",B895+Lists!$Y$6)</f>
        <v/>
      </c>
      <c r="T895" s="29"/>
      <c r="U895" s="33" t="str">
        <f aca="true">IF(J895="","",IF(Q895="","—",IF(T895="Correct","Mastered",IF(OR(R895="Wrong",T895="Wrong"),"Keep reviewing",IF(AND(R895="",TODAY()&gt;=Q895),"Retry 1 DUE",IF(AND(R895="Correct",T895="",TODAY()&gt;=S895),"Retry 2 DUE",IF(R895="","Retry 1 scheduled","Retry 2 scheduled")))))))</f>
        <v/>
      </c>
    </row>
    <row r="896" customFormat="false" ht="15" hidden="false" customHeight="false" outlineLevel="0" collapsed="false">
      <c r="A896" s="27" t="str">
        <f aca="false">IF(COUNTA(B896:I896)=0,"",ROW()-4)</f>
        <v/>
      </c>
      <c r="B896" s="28"/>
      <c r="C896" s="29"/>
      <c r="D896" s="30"/>
      <c r="E896" s="29"/>
      <c r="F896" s="30"/>
      <c r="G896" s="31"/>
      <c r="H896" s="32"/>
      <c r="I896" s="32"/>
      <c r="J896" s="33" t="str">
        <f aca="false">IF(OR(H896="",I896=""),"",IF(UPPER(SUBSTITUTE(SUBSTITUTE(SUBSTITUTE(H896," ",""),",",""),";",""))=UPPER(SUBSTITUTE(SUBSTITUTE(SUBSTITUTE(I896," ",""),",",""),";","")),"Correct","Wrong"))</f>
        <v/>
      </c>
      <c r="K896" s="29"/>
      <c r="L896" s="29"/>
      <c r="M896" s="27" t="str">
        <f aca="false">IF(E896="","",IFERROR(INDEX(Lists!$B$5:$B$12,MATCH(E896,Lists!$A$5:$A$12,0)),""))</f>
        <v/>
      </c>
      <c r="N896" s="33" t="str">
        <f aca="false">IF(OR(L896="",M896=""),"",IF(L896&gt;M896,"Slow",IF(AND(J896="Wrong",L896&lt;0.5*M896),"Rushed?","OK")))</f>
        <v/>
      </c>
      <c r="O896" s="30"/>
      <c r="P896" s="30"/>
      <c r="Q896" s="34" t="str">
        <f aca="false">IF(OR(B896="",J896=""),"",IF(OR(J896="Wrong",K896="50-50",K896="Guess"),B896+Lists!$Y$5,""))</f>
        <v/>
      </c>
      <c r="R896" s="29"/>
      <c r="S896" s="34" t="str">
        <f aca="false">IF(Q896="","",B896+Lists!$Y$6)</f>
        <v/>
      </c>
      <c r="T896" s="29"/>
      <c r="U896" s="33" t="str">
        <f aca="true">IF(J896="","",IF(Q896="","—",IF(T896="Correct","Mastered",IF(OR(R896="Wrong",T896="Wrong"),"Keep reviewing",IF(AND(R896="",TODAY()&gt;=Q896),"Retry 1 DUE",IF(AND(R896="Correct",T896="",TODAY()&gt;=S896),"Retry 2 DUE",IF(R896="","Retry 1 scheduled","Retry 2 scheduled")))))))</f>
        <v/>
      </c>
    </row>
    <row r="897" customFormat="false" ht="15" hidden="false" customHeight="false" outlineLevel="0" collapsed="false">
      <c r="A897" s="27" t="str">
        <f aca="false">IF(COUNTA(B897:I897)=0,"",ROW()-4)</f>
        <v/>
      </c>
      <c r="B897" s="28"/>
      <c r="C897" s="29"/>
      <c r="D897" s="30"/>
      <c r="E897" s="29"/>
      <c r="F897" s="30"/>
      <c r="G897" s="31"/>
      <c r="H897" s="32"/>
      <c r="I897" s="32"/>
      <c r="J897" s="33" t="str">
        <f aca="false">IF(OR(H897="",I897=""),"",IF(UPPER(SUBSTITUTE(SUBSTITUTE(SUBSTITUTE(H897," ",""),",",""),";",""))=UPPER(SUBSTITUTE(SUBSTITUTE(SUBSTITUTE(I897," ",""),",",""),";","")),"Correct","Wrong"))</f>
        <v/>
      </c>
      <c r="K897" s="29"/>
      <c r="L897" s="29"/>
      <c r="M897" s="27" t="str">
        <f aca="false">IF(E897="","",IFERROR(INDEX(Lists!$B$5:$B$12,MATCH(E897,Lists!$A$5:$A$12,0)),""))</f>
        <v/>
      </c>
      <c r="N897" s="33" t="str">
        <f aca="false">IF(OR(L897="",M897=""),"",IF(L897&gt;M897,"Slow",IF(AND(J897="Wrong",L897&lt;0.5*M897),"Rushed?","OK")))</f>
        <v/>
      </c>
      <c r="O897" s="30"/>
      <c r="P897" s="30"/>
      <c r="Q897" s="34" t="str">
        <f aca="false">IF(OR(B897="",J897=""),"",IF(OR(J897="Wrong",K897="50-50",K897="Guess"),B897+Lists!$Y$5,""))</f>
        <v/>
      </c>
      <c r="R897" s="29"/>
      <c r="S897" s="34" t="str">
        <f aca="false">IF(Q897="","",B897+Lists!$Y$6)</f>
        <v/>
      </c>
      <c r="T897" s="29"/>
      <c r="U897" s="33" t="str">
        <f aca="true">IF(J897="","",IF(Q897="","—",IF(T897="Correct","Mastered",IF(OR(R897="Wrong",T897="Wrong"),"Keep reviewing",IF(AND(R897="",TODAY()&gt;=Q897),"Retry 1 DUE",IF(AND(R897="Correct",T897="",TODAY()&gt;=S897),"Retry 2 DUE",IF(R897="","Retry 1 scheduled","Retry 2 scheduled")))))))</f>
        <v/>
      </c>
    </row>
    <row r="898" customFormat="false" ht="15" hidden="false" customHeight="false" outlineLevel="0" collapsed="false">
      <c r="A898" s="27" t="str">
        <f aca="false">IF(COUNTA(B898:I898)=0,"",ROW()-4)</f>
        <v/>
      </c>
      <c r="B898" s="28"/>
      <c r="C898" s="29"/>
      <c r="D898" s="30"/>
      <c r="E898" s="29"/>
      <c r="F898" s="30"/>
      <c r="G898" s="31"/>
      <c r="H898" s="32"/>
      <c r="I898" s="32"/>
      <c r="J898" s="33" t="str">
        <f aca="false">IF(OR(H898="",I898=""),"",IF(UPPER(SUBSTITUTE(SUBSTITUTE(SUBSTITUTE(H898," ",""),",",""),";",""))=UPPER(SUBSTITUTE(SUBSTITUTE(SUBSTITUTE(I898," ",""),",",""),";","")),"Correct","Wrong"))</f>
        <v/>
      </c>
      <c r="K898" s="29"/>
      <c r="L898" s="29"/>
      <c r="M898" s="27" t="str">
        <f aca="false">IF(E898="","",IFERROR(INDEX(Lists!$B$5:$B$12,MATCH(E898,Lists!$A$5:$A$12,0)),""))</f>
        <v/>
      </c>
      <c r="N898" s="33" t="str">
        <f aca="false">IF(OR(L898="",M898=""),"",IF(L898&gt;M898,"Slow",IF(AND(J898="Wrong",L898&lt;0.5*M898),"Rushed?","OK")))</f>
        <v/>
      </c>
      <c r="O898" s="30"/>
      <c r="P898" s="30"/>
      <c r="Q898" s="34" t="str">
        <f aca="false">IF(OR(B898="",J898=""),"",IF(OR(J898="Wrong",K898="50-50",K898="Guess"),B898+Lists!$Y$5,""))</f>
        <v/>
      </c>
      <c r="R898" s="29"/>
      <c r="S898" s="34" t="str">
        <f aca="false">IF(Q898="","",B898+Lists!$Y$6)</f>
        <v/>
      </c>
      <c r="T898" s="29"/>
      <c r="U898" s="33" t="str">
        <f aca="true">IF(J898="","",IF(Q898="","—",IF(T898="Correct","Mastered",IF(OR(R898="Wrong",T898="Wrong"),"Keep reviewing",IF(AND(R898="",TODAY()&gt;=Q898),"Retry 1 DUE",IF(AND(R898="Correct",T898="",TODAY()&gt;=S898),"Retry 2 DUE",IF(R898="","Retry 1 scheduled","Retry 2 scheduled")))))))</f>
        <v/>
      </c>
    </row>
    <row r="899" customFormat="false" ht="15" hidden="false" customHeight="false" outlineLevel="0" collapsed="false">
      <c r="A899" s="27" t="str">
        <f aca="false">IF(COUNTA(B899:I899)=0,"",ROW()-4)</f>
        <v/>
      </c>
      <c r="B899" s="28"/>
      <c r="C899" s="29"/>
      <c r="D899" s="30"/>
      <c r="E899" s="29"/>
      <c r="F899" s="30"/>
      <c r="G899" s="31"/>
      <c r="H899" s="32"/>
      <c r="I899" s="32"/>
      <c r="J899" s="33" t="str">
        <f aca="false">IF(OR(H899="",I899=""),"",IF(UPPER(SUBSTITUTE(SUBSTITUTE(SUBSTITUTE(H899," ",""),",",""),";",""))=UPPER(SUBSTITUTE(SUBSTITUTE(SUBSTITUTE(I899," ",""),",",""),";","")),"Correct","Wrong"))</f>
        <v/>
      </c>
      <c r="K899" s="29"/>
      <c r="L899" s="29"/>
      <c r="M899" s="27" t="str">
        <f aca="false">IF(E899="","",IFERROR(INDEX(Lists!$B$5:$B$12,MATCH(E899,Lists!$A$5:$A$12,0)),""))</f>
        <v/>
      </c>
      <c r="N899" s="33" t="str">
        <f aca="false">IF(OR(L899="",M899=""),"",IF(L899&gt;M899,"Slow",IF(AND(J899="Wrong",L899&lt;0.5*M899),"Rushed?","OK")))</f>
        <v/>
      </c>
      <c r="O899" s="30"/>
      <c r="P899" s="30"/>
      <c r="Q899" s="34" t="str">
        <f aca="false">IF(OR(B899="",J899=""),"",IF(OR(J899="Wrong",K899="50-50",K899="Guess"),B899+Lists!$Y$5,""))</f>
        <v/>
      </c>
      <c r="R899" s="29"/>
      <c r="S899" s="34" t="str">
        <f aca="false">IF(Q899="","",B899+Lists!$Y$6)</f>
        <v/>
      </c>
      <c r="T899" s="29"/>
      <c r="U899" s="33" t="str">
        <f aca="true">IF(J899="","",IF(Q899="","—",IF(T899="Correct","Mastered",IF(OR(R899="Wrong",T899="Wrong"),"Keep reviewing",IF(AND(R899="",TODAY()&gt;=Q899),"Retry 1 DUE",IF(AND(R899="Correct",T899="",TODAY()&gt;=S899),"Retry 2 DUE",IF(R899="","Retry 1 scheduled","Retry 2 scheduled")))))))</f>
        <v/>
      </c>
    </row>
    <row r="900" customFormat="false" ht="15" hidden="false" customHeight="false" outlineLevel="0" collapsed="false">
      <c r="A900" s="27" t="str">
        <f aca="false">IF(COUNTA(B900:I900)=0,"",ROW()-4)</f>
        <v/>
      </c>
      <c r="B900" s="28"/>
      <c r="C900" s="29"/>
      <c r="D900" s="30"/>
      <c r="E900" s="29"/>
      <c r="F900" s="30"/>
      <c r="G900" s="31"/>
      <c r="H900" s="32"/>
      <c r="I900" s="32"/>
      <c r="J900" s="33" t="str">
        <f aca="false">IF(OR(H900="",I900=""),"",IF(UPPER(SUBSTITUTE(SUBSTITUTE(SUBSTITUTE(H900," ",""),",",""),";",""))=UPPER(SUBSTITUTE(SUBSTITUTE(SUBSTITUTE(I900," ",""),",",""),";","")),"Correct","Wrong"))</f>
        <v/>
      </c>
      <c r="K900" s="29"/>
      <c r="L900" s="29"/>
      <c r="M900" s="27" t="str">
        <f aca="false">IF(E900="","",IFERROR(INDEX(Lists!$B$5:$B$12,MATCH(E900,Lists!$A$5:$A$12,0)),""))</f>
        <v/>
      </c>
      <c r="N900" s="33" t="str">
        <f aca="false">IF(OR(L900="",M900=""),"",IF(L900&gt;M900,"Slow",IF(AND(J900="Wrong",L900&lt;0.5*M900),"Rushed?","OK")))</f>
        <v/>
      </c>
      <c r="O900" s="30"/>
      <c r="P900" s="30"/>
      <c r="Q900" s="34" t="str">
        <f aca="false">IF(OR(B900="",J900=""),"",IF(OR(J900="Wrong",K900="50-50",K900="Guess"),B900+Lists!$Y$5,""))</f>
        <v/>
      </c>
      <c r="R900" s="29"/>
      <c r="S900" s="34" t="str">
        <f aca="false">IF(Q900="","",B900+Lists!$Y$6)</f>
        <v/>
      </c>
      <c r="T900" s="29"/>
      <c r="U900" s="33" t="str">
        <f aca="true">IF(J900="","",IF(Q900="","—",IF(T900="Correct","Mastered",IF(OR(R900="Wrong",T900="Wrong"),"Keep reviewing",IF(AND(R900="",TODAY()&gt;=Q900),"Retry 1 DUE",IF(AND(R900="Correct",T900="",TODAY()&gt;=S900),"Retry 2 DUE",IF(R900="","Retry 1 scheduled","Retry 2 scheduled")))))))</f>
        <v/>
      </c>
    </row>
    <row r="901" customFormat="false" ht="15" hidden="false" customHeight="false" outlineLevel="0" collapsed="false">
      <c r="A901" s="27" t="str">
        <f aca="false">IF(COUNTA(B901:I901)=0,"",ROW()-4)</f>
        <v/>
      </c>
      <c r="B901" s="28"/>
      <c r="C901" s="29"/>
      <c r="D901" s="30"/>
      <c r="E901" s="29"/>
      <c r="F901" s="30"/>
      <c r="G901" s="31"/>
      <c r="H901" s="32"/>
      <c r="I901" s="32"/>
      <c r="J901" s="33" t="str">
        <f aca="false">IF(OR(H901="",I901=""),"",IF(UPPER(SUBSTITUTE(SUBSTITUTE(SUBSTITUTE(H901," ",""),",",""),";",""))=UPPER(SUBSTITUTE(SUBSTITUTE(SUBSTITUTE(I901," ",""),",",""),";","")),"Correct","Wrong"))</f>
        <v/>
      </c>
      <c r="K901" s="29"/>
      <c r="L901" s="29"/>
      <c r="M901" s="27" t="str">
        <f aca="false">IF(E901="","",IFERROR(INDEX(Lists!$B$5:$B$12,MATCH(E901,Lists!$A$5:$A$12,0)),""))</f>
        <v/>
      </c>
      <c r="N901" s="33" t="str">
        <f aca="false">IF(OR(L901="",M901=""),"",IF(L901&gt;M901,"Slow",IF(AND(J901="Wrong",L901&lt;0.5*M901),"Rushed?","OK")))</f>
        <v/>
      </c>
      <c r="O901" s="30"/>
      <c r="P901" s="30"/>
      <c r="Q901" s="34" t="str">
        <f aca="false">IF(OR(B901="",J901=""),"",IF(OR(J901="Wrong",K901="50-50",K901="Guess"),B901+Lists!$Y$5,""))</f>
        <v/>
      </c>
      <c r="R901" s="29"/>
      <c r="S901" s="34" t="str">
        <f aca="false">IF(Q901="","",B901+Lists!$Y$6)</f>
        <v/>
      </c>
      <c r="T901" s="29"/>
      <c r="U901" s="33" t="str">
        <f aca="true">IF(J901="","",IF(Q901="","—",IF(T901="Correct","Mastered",IF(OR(R901="Wrong",T901="Wrong"),"Keep reviewing",IF(AND(R901="",TODAY()&gt;=Q901),"Retry 1 DUE",IF(AND(R901="Correct",T901="",TODAY()&gt;=S901),"Retry 2 DUE",IF(R901="","Retry 1 scheduled","Retry 2 scheduled")))))))</f>
        <v/>
      </c>
    </row>
    <row r="902" customFormat="false" ht="15" hidden="false" customHeight="false" outlineLevel="0" collapsed="false">
      <c r="A902" s="27" t="str">
        <f aca="false">IF(COUNTA(B902:I902)=0,"",ROW()-4)</f>
        <v/>
      </c>
      <c r="B902" s="28"/>
      <c r="C902" s="29"/>
      <c r="D902" s="30"/>
      <c r="E902" s="29"/>
      <c r="F902" s="30"/>
      <c r="G902" s="31"/>
      <c r="H902" s="32"/>
      <c r="I902" s="32"/>
      <c r="J902" s="33" t="str">
        <f aca="false">IF(OR(H902="",I902=""),"",IF(UPPER(SUBSTITUTE(SUBSTITUTE(SUBSTITUTE(H902," ",""),",",""),";",""))=UPPER(SUBSTITUTE(SUBSTITUTE(SUBSTITUTE(I902," ",""),",",""),";","")),"Correct","Wrong"))</f>
        <v/>
      </c>
      <c r="K902" s="29"/>
      <c r="L902" s="29"/>
      <c r="M902" s="27" t="str">
        <f aca="false">IF(E902="","",IFERROR(INDEX(Lists!$B$5:$B$12,MATCH(E902,Lists!$A$5:$A$12,0)),""))</f>
        <v/>
      </c>
      <c r="N902" s="33" t="str">
        <f aca="false">IF(OR(L902="",M902=""),"",IF(L902&gt;M902,"Slow",IF(AND(J902="Wrong",L902&lt;0.5*M902),"Rushed?","OK")))</f>
        <v/>
      </c>
      <c r="O902" s="30"/>
      <c r="P902" s="30"/>
      <c r="Q902" s="34" t="str">
        <f aca="false">IF(OR(B902="",J902=""),"",IF(OR(J902="Wrong",K902="50-50",K902="Guess"),B902+Lists!$Y$5,""))</f>
        <v/>
      </c>
      <c r="R902" s="29"/>
      <c r="S902" s="34" t="str">
        <f aca="false">IF(Q902="","",B902+Lists!$Y$6)</f>
        <v/>
      </c>
      <c r="T902" s="29"/>
      <c r="U902" s="33" t="str">
        <f aca="true">IF(J902="","",IF(Q902="","—",IF(T902="Correct","Mastered",IF(OR(R902="Wrong",T902="Wrong"),"Keep reviewing",IF(AND(R902="",TODAY()&gt;=Q902),"Retry 1 DUE",IF(AND(R902="Correct",T902="",TODAY()&gt;=S902),"Retry 2 DUE",IF(R902="","Retry 1 scheduled","Retry 2 scheduled")))))))</f>
        <v/>
      </c>
    </row>
    <row r="903" customFormat="false" ht="15" hidden="false" customHeight="false" outlineLevel="0" collapsed="false">
      <c r="A903" s="27" t="str">
        <f aca="false">IF(COUNTA(B903:I903)=0,"",ROW()-4)</f>
        <v/>
      </c>
      <c r="B903" s="28"/>
      <c r="C903" s="29"/>
      <c r="D903" s="30"/>
      <c r="E903" s="29"/>
      <c r="F903" s="30"/>
      <c r="G903" s="31"/>
      <c r="H903" s="32"/>
      <c r="I903" s="32"/>
      <c r="J903" s="33" t="str">
        <f aca="false">IF(OR(H903="",I903=""),"",IF(UPPER(SUBSTITUTE(SUBSTITUTE(SUBSTITUTE(H903," ",""),",",""),";",""))=UPPER(SUBSTITUTE(SUBSTITUTE(SUBSTITUTE(I903," ",""),",",""),";","")),"Correct","Wrong"))</f>
        <v/>
      </c>
      <c r="K903" s="29"/>
      <c r="L903" s="29"/>
      <c r="M903" s="27" t="str">
        <f aca="false">IF(E903="","",IFERROR(INDEX(Lists!$B$5:$B$12,MATCH(E903,Lists!$A$5:$A$12,0)),""))</f>
        <v/>
      </c>
      <c r="N903" s="33" t="str">
        <f aca="false">IF(OR(L903="",M903=""),"",IF(L903&gt;M903,"Slow",IF(AND(J903="Wrong",L903&lt;0.5*M903),"Rushed?","OK")))</f>
        <v/>
      </c>
      <c r="O903" s="30"/>
      <c r="P903" s="30"/>
      <c r="Q903" s="34" t="str">
        <f aca="false">IF(OR(B903="",J903=""),"",IF(OR(J903="Wrong",K903="50-50",K903="Guess"),B903+Lists!$Y$5,""))</f>
        <v/>
      </c>
      <c r="R903" s="29"/>
      <c r="S903" s="34" t="str">
        <f aca="false">IF(Q903="","",B903+Lists!$Y$6)</f>
        <v/>
      </c>
      <c r="T903" s="29"/>
      <c r="U903" s="33" t="str">
        <f aca="true">IF(J903="","",IF(Q903="","—",IF(T903="Correct","Mastered",IF(OR(R903="Wrong",T903="Wrong"),"Keep reviewing",IF(AND(R903="",TODAY()&gt;=Q903),"Retry 1 DUE",IF(AND(R903="Correct",T903="",TODAY()&gt;=S903),"Retry 2 DUE",IF(R903="","Retry 1 scheduled","Retry 2 scheduled")))))))</f>
        <v/>
      </c>
    </row>
    <row r="904" customFormat="false" ht="15" hidden="false" customHeight="false" outlineLevel="0" collapsed="false">
      <c r="A904" s="27" t="str">
        <f aca="false">IF(COUNTA(B904:I904)=0,"",ROW()-4)</f>
        <v/>
      </c>
      <c r="B904" s="28"/>
      <c r="C904" s="29"/>
      <c r="D904" s="30"/>
      <c r="E904" s="29"/>
      <c r="F904" s="30"/>
      <c r="G904" s="31"/>
      <c r="H904" s="32"/>
      <c r="I904" s="32"/>
      <c r="J904" s="33" t="str">
        <f aca="false">IF(OR(H904="",I904=""),"",IF(UPPER(SUBSTITUTE(SUBSTITUTE(SUBSTITUTE(H904," ",""),",",""),";",""))=UPPER(SUBSTITUTE(SUBSTITUTE(SUBSTITUTE(I904," ",""),",",""),";","")),"Correct","Wrong"))</f>
        <v/>
      </c>
      <c r="K904" s="29"/>
      <c r="L904" s="29"/>
      <c r="M904" s="27" t="str">
        <f aca="false">IF(E904="","",IFERROR(INDEX(Lists!$B$5:$B$12,MATCH(E904,Lists!$A$5:$A$12,0)),""))</f>
        <v/>
      </c>
      <c r="N904" s="33" t="str">
        <f aca="false">IF(OR(L904="",M904=""),"",IF(L904&gt;M904,"Slow",IF(AND(J904="Wrong",L904&lt;0.5*M904),"Rushed?","OK")))</f>
        <v/>
      </c>
      <c r="O904" s="30"/>
      <c r="P904" s="30"/>
      <c r="Q904" s="34" t="str">
        <f aca="false">IF(OR(B904="",J904=""),"",IF(OR(J904="Wrong",K904="50-50",K904="Guess"),B904+Lists!$Y$5,""))</f>
        <v/>
      </c>
      <c r="R904" s="29"/>
      <c r="S904" s="34" t="str">
        <f aca="false">IF(Q904="","",B904+Lists!$Y$6)</f>
        <v/>
      </c>
      <c r="T904" s="29"/>
      <c r="U904" s="33" t="str">
        <f aca="true">IF(J904="","",IF(Q904="","—",IF(T904="Correct","Mastered",IF(OR(R904="Wrong",T904="Wrong"),"Keep reviewing",IF(AND(R904="",TODAY()&gt;=Q904),"Retry 1 DUE",IF(AND(R904="Correct",T904="",TODAY()&gt;=S904),"Retry 2 DUE",IF(R904="","Retry 1 scheduled","Retry 2 scheduled")))))))</f>
        <v/>
      </c>
    </row>
    <row r="905" customFormat="false" ht="15" hidden="false" customHeight="false" outlineLevel="0" collapsed="false">
      <c r="A905" s="27" t="str">
        <f aca="false">IF(COUNTA(B905:I905)=0,"",ROW()-4)</f>
        <v/>
      </c>
      <c r="B905" s="28"/>
      <c r="C905" s="29"/>
      <c r="D905" s="30"/>
      <c r="E905" s="29"/>
      <c r="F905" s="30"/>
      <c r="G905" s="31"/>
      <c r="H905" s="32"/>
      <c r="I905" s="32"/>
      <c r="J905" s="33" t="str">
        <f aca="false">IF(OR(H905="",I905=""),"",IF(UPPER(SUBSTITUTE(SUBSTITUTE(SUBSTITUTE(H905," ",""),",",""),";",""))=UPPER(SUBSTITUTE(SUBSTITUTE(SUBSTITUTE(I905," ",""),",",""),";","")),"Correct","Wrong"))</f>
        <v/>
      </c>
      <c r="K905" s="29"/>
      <c r="L905" s="29"/>
      <c r="M905" s="27" t="str">
        <f aca="false">IF(E905="","",IFERROR(INDEX(Lists!$B$5:$B$12,MATCH(E905,Lists!$A$5:$A$12,0)),""))</f>
        <v/>
      </c>
      <c r="N905" s="33" t="str">
        <f aca="false">IF(OR(L905="",M905=""),"",IF(L905&gt;M905,"Slow",IF(AND(J905="Wrong",L905&lt;0.5*M905),"Rushed?","OK")))</f>
        <v/>
      </c>
      <c r="O905" s="30"/>
      <c r="P905" s="30"/>
      <c r="Q905" s="34" t="str">
        <f aca="false">IF(OR(B905="",J905=""),"",IF(OR(J905="Wrong",K905="50-50",K905="Guess"),B905+Lists!$Y$5,""))</f>
        <v/>
      </c>
      <c r="R905" s="29"/>
      <c r="S905" s="34" t="str">
        <f aca="false">IF(Q905="","",B905+Lists!$Y$6)</f>
        <v/>
      </c>
      <c r="T905" s="29"/>
      <c r="U905" s="33" t="str">
        <f aca="true">IF(J905="","",IF(Q905="","—",IF(T905="Correct","Mastered",IF(OR(R905="Wrong",T905="Wrong"),"Keep reviewing",IF(AND(R905="",TODAY()&gt;=Q905),"Retry 1 DUE",IF(AND(R905="Correct",T905="",TODAY()&gt;=S905),"Retry 2 DUE",IF(R905="","Retry 1 scheduled","Retry 2 scheduled")))))))</f>
        <v/>
      </c>
    </row>
    <row r="906" customFormat="false" ht="15" hidden="false" customHeight="false" outlineLevel="0" collapsed="false">
      <c r="A906" s="27" t="str">
        <f aca="false">IF(COUNTA(B906:I906)=0,"",ROW()-4)</f>
        <v/>
      </c>
      <c r="B906" s="28"/>
      <c r="C906" s="29"/>
      <c r="D906" s="30"/>
      <c r="E906" s="29"/>
      <c r="F906" s="30"/>
      <c r="G906" s="31"/>
      <c r="H906" s="32"/>
      <c r="I906" s="32"/>
      <c r="J906" s="33" t="str">
        <f aca="false">IF(OR(H906="",I906=""),"",IF(UPPER(SUBSTITUTE(SUBSTITUTE(SUBSTITUTE(H906," ",""),",",""),";",""))=UPPER(SUBSTITUTE(SUBSTITUTE(SUBSTITUTE(I906," ",""),",",""),";","")),"Correct","Wrong"))</f>
        <v/>
      </c>
      <c r="K906" s="29"/>
      <c r="L906" s="29"/>
      <c r="M906" s="27" t="str">
        <f aca="false">IF(E906="","",IFERROR(INDEX(Lists!$B$5:$B$12,MATCH(E906,Lists!$A$5:$A$12,0)),""))</f>
        <v/>
      </c>
      <c r="N906" s="33" t="str">
        <f aca="false">IF(OR(L906="",M906=""),"",IF(L906&gt;M906,"Slow",IF(AND(J906="Wrong",L906&lt;0.5*M906),"Rushed?","OK")))</f>
        <v/>
      </c>
      <c r="O906" s="30"/>
      <c r="P906" s="30"/>
      <c r="Q906" s="34" t="str">
        <f aca="false">IF(OR(B906="",J906=""),"",IF(OR(J906="Wrong",K906="50-50",K906="Guess"),B906+Lists!$Y$5,""))</f>
        <v/>
      </c>
      <c r="R906" s="29"/>
      <c r="S906" s="34" t="str">
        <f aca="false">IF(Q906="","",B906+Lists!$Y$6)</f>
        <v/>
      </c>
      <c r="T906" s="29"/>
      <c r="U906" s="33" t="str">
        <f aca="true">IF(J906="","",IF(Q906="","—",IF(T906="Correct","Mastered",IF(OR(R906="Wrong",T906="Wrong"),"Keep reviewing",IF(AND(R906="",TODAY()&gt;=Q906),"Retry 1 DUE",IF(AND(R906="Correct",T906="",TODAY()&gt;=S906),"Retry 2 DUE",IF(R906="","Retry 1 scheduled","Retry 2 scheduled")))))))</f>
        <v/>
      </c>
    </row>
    <row r="907" customFormat="false" ht="15" hidden="false" customHeight="false" outlineLevel="0" collapsed="false">
      <c r="A907" s="27" t="str">
        <f aca="false">IF(COUNTA(B907:I907)=0,"",ROW()-4)</f>
        <v/>
      </c>
      <c r="B907" s="28"/>
      <c r="C907" s="29"/>
      <c r="D907" s="30"/>
      <c r="E907" s="29"/>
      <c r="F907" s="30"/>
      <c r="G907" s="31"/>
      <c r="H907" s="32"/>
      <c r="I907" s="32"/>
      <c r="J907" s="33" t="str">
        <f aca="false">IF(OR(H907="",I907=""),"",IF(UPPER(SUBSTITUTE(SUBSTITUTE(SUBSTITUTE(H907," ",""),",",""),";",""))=UPPER(SUBSTITUTE(SUBSTITUTE(SUBSTITUTE(I907," ",""),",",""),";","")),"Correct","Wrong"))</f>
        <v/>
      </c>
      <c r="K907" s="29"/>
      <c r="L907" s="29"/>
      <c r="M907" s="27" t="str">
        <f aca="false">IF(E907="","",IFERROR(INDEX(Lists!$B$5:$B$12,MATCH(E907,Lists!$A$5:$A$12,0)),""))</f>
        <v/>
      </c>
      <c r="N907" s="33" t="str">
        <f aca="false">IF(OR(L907="",M907=""),"",IF(L907&gt;M907,"Slow",IF(AND(J907="Wrong",L907&lt;0.5*M907),"Rushed?","OK")))</f>
        <v/>
      </c>
      <c r="O907" s="30"/>
      <c r="P907" s="30"/>
      <c r="Q907" s="34" t="str">
        <f aca="false">IF(OR(B907="",J907=""),"",IF(OR(J907="Wrong",K907="50-50",K907="Guess"),B907+Lists!$Y$5,""))</f>
        <v/>
      </c>
      <c r="R907" s="29"/>
      <c r="S907" s="34" t="str">
        <f aca="false">IF(Q907="","",B907+Lists!$Y$6)</f>
        <v/>
      </c>
      <c r="T907" s="29"/>
      <c r="U907" s="33" t="str">
        <f aca="true">IF(J907="","",IF(Q907="","—",IF(T907="Correct","Mastered",IF(OR(R907="Wrong",T907="Wrong"),"Keep reviewing",IF(AND(R907="",TODAY()&gt;=Q907),"Retry 1 DUE",IF(AND(R907="Correct",T907="",TODAY()&gt;=S907),"Retry 2 DUE",IF(R907="","Retry 1 scheduled","Retry 2 scheduled")))))))</f>
        <v/>
      </c>
    </row>
    <row r="908" customFormat="false" ht="15" hidden="false" customHeight="false" outlineLevel="0" collapsed="false">
      <c r="A908" s="27" t="str">
        <f aca="false">IF(COUNTA(B908:I908)=0,"",ROW()-4)</f>
        <v/>
      </c>
      <c r="B908" s="28"/>
      <c r="C908" s="29"/>
      <c r="D908" s="30"/>
      <c r="E908" s="29"/>
      <c r="F908" s="30"/>
      <c r="G908" s="31"/>
      <c r="H908" s="32"/>
      <c r="I908" s="32"/>
      <c r="J908" s="33" t="str">
        <f aca="false">IF(OR(H908="",I908=""),"",IF(UPPER(SUBSTITUTE(SUBSTITUTE(SUBSTITUTE(H908," ",""),",",""),";",""))=UPPER(SUBSTITUTE(SUBSTITUTE(SUBSTITUTE(I908," ",""),",",""),";","")),"Correct","Wrong"))</f>
        <v/>
      </c>
      <c r="K908" s="29"/>
      <c r="L908" s="29"/>
      <c r="M908" s="27" t="str">
        <f aca="false">IF(E908="","",IFERROR(INDEX(Lists!$B$5:$B$12,MATCH(E908,Lists!$A$5:$A$12,0)),""))</f>
        <v/>
      </c>
      <c r="N908" s="33" t="str">
        <f aca="false">IF(OR(L908="",M908=""),"",IF(L908&gt;M908,"Slow",IF(AND(J908="Wrong",L908&lt;0.5*M908),"Rushed?","OK")))</f>
        <v/>
      </c>
      <c r="O908" s="30"/>
      <c r="P908" s="30"/>
      <c r="Q908" s="34" t="str">
        <f aca="false">IF(OR(B908="",J908=""),"",IF(OR(J908="Wrong",K908="50-50",K908="Guess"),B908+Lists!$Y$5,""))</f>
        <v/>
      </c>
      <c r="R908" s="29"/>
      <c r="S908" s="34" t="str">
        <f aca="false">IF(Q908="","",B908+Lists!$Y$6)</f>
        <v/>
      </c>
      <c r="T908" s="29"/>
      <c r="U908" s="33" t="str">
        <f aca="true">IF(J908="","",IF(Q908="","—",IF(T908="Correct","Mastered",IF(OR(R908="Wrong",T908="Wrong"),"Keep reviewing",IF(AND(R908="",TODAY()&gt;=Q908),"Retry 1 DUE",IF(AND(R908="Correct",T908="",TODAY()&gt;=S908),"Retry 2 DUE",IF(R908="","Retry 1 scheduled","Retry 2 scheduled")))))))</f>
        <v/>
      </c>
    </row>
    <row r="909" customFormat="false" ht="15" hidden="false" customHeight="false" outlineLevel="0" collapsed="false">
      <c r="A909" s="27" t="str">
        <f aca="false">IF(COUNTA(B909:I909)=0,"",ROW()-4)</f>
        <v/>
      </c>
      <c r="B909" s="28"/>
      <c r="C909" s="29"/>
      <c r="D909" s="30"/>
      <c r="E909" s="29"/>
      <c r="F909" s="30"/>
      <c r="G909" s="31"/>
      <c r="H909" s="32"/>
      <c r="I909" s="32"/>
      <c r="J909" s="33" t="str">
        <f aca="false">IF(OR(H909="",I909=""),"",IF(UPPER(SUBSTITUTE(SUBSTITUTE(SUBSTITUTE(H909," ",""),",",""),";",""))=UPPER(SUBSTITUTE(SUBSTITUTE(SUBSTITUTE(I909," ",""),",",""),";","")),"Correct","Wrong"))</f>
        <v/>
      </c>
      <c r="K909" s="29"/>
      <c r="L909" s="29"/>
      <c r="M909" s="27" t="str">
        <f aca="false">IF(E909="","",IFERROR(INDEX(Lists!$B$5:$B$12,MATCH(E909,Lists!$A$5:$A$12,0)),""))</f>
        <v/>
      </c>
      <c r="N909" s="33" t="str">
        <f aca="false">IF(OR(L909="",M909=""),"",IF(L909&gt;M909,"Slow",IF(AND(J909="Wrong",L909&lt;0.5*M909),"Rushed?","OK")))</f>
        <v/>
      </c>
      <c r="O909" s="30"/>
      <c r="P909" s="30"/>
      <c r="Q909" s="34" t="str">
        <f aca="false">IF(OR(B909="",J909=""),"",IF(OR(J909="Wrong",K909="50-50",K909="Guess"),B909+Lists!$Y$5,""))</f>
        <v/>
      </c>
      <c r="R909" s="29"/>
      <c r="S909" s="34" t="str">
        <f aca="false">IF(Q909="","",B909+Lists!$Y$6)</f>
        <v/>
      </c>
      <c r="T909" s="29"/>
      <c r="U909" s="33" t="str">
        <f aca="true">IF(J909="","",IF(Q909="","—",IF(T909="Correct","Mastered",IF(OR(R909="Wrong",T909="Wrong"),"Keep reviewing",IF(AND(R909="",TODAY()&gt;=Q909),"Retry 1 DUE",IF(AND(R909="Correct",T909="",TODAY()&gt;=S909),"Retry 2 DUE",IF(R909="","Retry 1 scheduled","Retry 2 scheduled")))))))</f>
        <v/>
      </c>
    </row>
    <row r="910" customFormat="false" ht="15" hidden="false" customHeight="false" outlineLevel="0" collapsed="false">
      <c r="A910" s="27" t="str">
        <f aca="false">IF(COUNTA(B910:I910)=0,"",ROW()-4)</f>
        <v/>
      </c>
      <c r="B910" s="28"/>
      <c r="C910" s="29"/>
      <c r="D910" s="30"/>
      <c r="E910" s="29"/>
      <c r="F910" s="30"/>
      <c r="G910" s="31"/>
      <c r="H910" s="32"/>
      <c r="I910" s="32"/>
      <c r="J910" s="33" t="str">
        <f aca="false">IF(OR(H910="",I910=""),"",IF(UPPER(SUBSTITUTE(SUBSTITUTE(SUBSTITUTE(H910," ",""),",",""),";",""))=UPPER(SUBSTITUTE(SUBSTITUTE(SUBSTITUTE(I910," ",""),",",""),";","")),"Correct","Wrong"))</f>
        <v/>
      </c>
      <c r="K910" s="29"/>
      <c r="L910" s="29"/>
      <c r="M910" s="27" t="str">
        <f aca="false">IF(E910="","",IFERROR(INDEX(Lists!$B$5:$B$12,MATCH(E910,Lists!$A$5:$A$12,0)),""))</f>
        <v/>
      </c>
      <c r="N910" s="33" t="str">
        <f aca="false">IF(OR(L910="",M910=""),"",IF(L910&gt;M910,"Slow",IF(AND(J910="Wrong",L910&lt;0.5*M910),"Rushed?","OK")))</f>
        <v/>
      </c>
      <c r="O910" s="30"/>
      <c r="P910" s="30"/>
      <c r="Q910" s="34" t="str">
        <f aca="false">IF(OR(B910="",J910=""),"",IF(OR(J910="Wrong",K910="50-50",K910="Guess"),B910+Lists!$Y$5,""))</f>
        <v/>
      </c>
      <c r="R910" s="29"/>
      <c r="S910" s="34" t="str">
        <f aca="false">IF(Q910="","",B910+Lists!$Y$6)</f>
        <v/>
      </c>
      <c r="T910" s="29"/>
      <c r="U910" s="33" t="str">
        <f aca="true">IF(J910="","",IF(Q910="","—",IF(T910="Correct","Mastered",IF(OR(R910="Wrong",T910="Wrong"),"Keep reviewing",IF(AND(R910="",TODAY()&gt;=Q910),"Retry 1 DUE",IF(AND(R910="Correct",T910="",TODAY()&gt;=S910),"Retry 2 DUE",IF(R910="","Retry 1 scheduled","Retry 2 scheduled")))))))</f>
        <v/>
      </c>
    </row>
    <row r="911" customFormat="false" ht="15" hidden="false" customHeight="false" outlineLevel="0" collapsed="false">
      <c r="A911" s="27" t="str">
        <f aca="false">IF(COUNTA(B911:I911)=0,"",ROW()-4)</f>
        <v/>
      </c>
      <c r="B911" s="28"/>
      <c r="C911" s="29"/>
      <c r="D911" s="30"/>
      <c r="E911" s="29"/>
      <c r="F911" s="30"/>
      <c r="G911" s="31"/>
      <c r="H911" s="32"/>
      <c r="I911" s="32"/>
      <c r="J911" s="33" t="str">
        <f aca="false">IF(OR(H911="",I911=""),"",IF(UPPER(SUBSTITUTE(SUBSTITUTE(SUBSTITUTE(H911," ",""),",",""),";",""))=UPPER(SUBSTITUTE(SUBSTITUTE(SUBSTITUTE(I911," ",""),",",""),";","")),"Correct","Wrong"))</f>
        <v/>
      </c>
      <c r="K911" s="29"/>
      <c r="L911" s="29"/>
      <c r="M911" s="27" t="str">
        <f aca="false">IF(E911="","",IFERROR(INDEX(Lists!$B$5:$B$12,MATCH(E911,Lists!$A$5:$A$12,0)),""))</f>
        <v/>
      </c>
      <c r="N911" s="33" t="str">
        <f aca="false">IF(OR(L911="",M911=""),"",IF(L911&gt;M911,"Slow",IF(AND(J911="Wrong",L911&lt;0.5*M911),"Rushed?","OK")))</f>
        <v/>
      </c>
      <c r="O911" s="30"/>
      <c r="P911" s="30"/>
      <c r="Q911" s="34" t="str">
        <f aca="false">IF(OR(B911="",J911=""),"",IF(OR(J911="Wrong",K911="50-50",K911="Guess"),B911+Lists!$Y$5,""))</f>
        <v/>
      </c>
      <c r="R911" s="29"/>
      <c r="S911" s="34" t="str">
        <f aca="false">IF(Q911="","",B911+Lists!$Y$6)</f>
        <v/>
      </c>
      <c r="T911" s="29"/>
      <c r="U911" s="33" t="str">
        <f aca="true">IF(J911="","",IF(Q911="","—",IF(T911="Correct","Mastered",IF(OR(R911="Wrong",T911="Wrong"),"Keep reviewing",IF(AND(R911="",TODAY()&gt;=Q911),"Retry 1 DUE",IF(AND(R911="Correct",T911="",TODAY()&gt;=S911),"Retry 2 DUE",IF(R911="","Retry 1 scheduled","Retry 2 scheduled")))))))</f>
        <v/>
      </c>
    </row>
    <row r="912" customFormat="false" ht="15" hidden="false" customHeight="false" outlineLevel="0" collapsed="false">
      <c r="A912" s="27" t="str">
        <f aca="false">IF(COUNTA(B912:I912)=0,"",ROW()-4)</f>
        <v/>
      </c>
      <c r="B912" s="28"/>
      <c r="C912" s="29"/>
      <c r="D912" s="30"/>
      <c r="E912" s="29"/>
      <c r="F912" s="30"/>
      <c r="G912" s="31"/>
      <c r="H912" s="32"/>
      <c r="I912" s="32"/>
      <c r="J912" s="33" t="str">
        <f aca="false">IF(OR(H912="",I912=""),"",IF(UPPER(SUBSTITUTE(SUBSTITUTE(SUBSTITUTE(H912," ",""),",",""),";",""))=UPPER(SUBSTITUTE(SUBSTITUTE(SUBSTITUTE(I912," ",""),",",""),";","")),"Correct","Wrong"))</f>
        <v/>
      </c>
      <c r="K912" s="29"/>
      <c r="L912" s="29"/>
      <c r="M912" s="27" t="str">
        <f aca="false">IF(E912="","",IFERROR(INDEX(Lists!$B$5:$B$12,MATCH(E912,Lists!$A$5:$A$12,0)),""))</f>
        <v/>
      </c>
      <c r="N912" s="33" t="str">
        <f aca="false">IF(OR(L912="",M912=""),"",IF(L912&gt;M912,"Slow",IF(AND(J912="Wrong",L912&lt;0.5*M912),"Rushed?","OK")))</f>
        <v/>
      </c>
      <c r="O912" s="30"/>
      <c r="P912" s="30"/>
      <c r="Q912" s="34" t="str">
        <f aca="false">IF(OR(B912="",J912=""),"",IF(OR(J912="Wrong",K912="50-50",K912="Guess"),B912+Lists!$Y$5,""))</f>
        <v/>
      </c>
      <c r="R912" s="29"/>
      <c r="S912" s="34" t="str">
        <f aca="false">IF(Q912="","",B912+Lists!$Y$6)</f>
        <v/>
      </c>
      <c r="T912" s="29"/>
      <c r="U912" s="33" t="str">
        <f aca="true">IF(J912="","",IF(Q912="","—",IF(T912="Correct","Mastered",IF(OR(R912="Wrong",T912="Wrong"),"Keep reviewing",IF(AND(R912="",TODAY()&gt;=Q912),"Retry 1 DUE",IF(AND(R912="Correct",T912="",TODAY()&gt;=S912),"Retry 2 DUE",IF(R912="","Retry 1 scheduled","Retry 2 scheduled")))))))</f>
        <v/>
      </c>
    </row>
    <row r="913" customFormat="false" ht="15" hidden="false" customHeight="false" outlineLevel="0" collapsed="false">
      <c r="A913" s="27" t="str">
        <f aca="false">IF(COUNTA(B913:I913)=0,"",ROW()-4)</f>
        <v/>
      </c>
      <c r="B913" s="28"/>
      <c r="C913" s="29"/>
      <c r="D913" s="30"/>
      <c r="E913" s="29"/>
      <c r="F913" s="30"/>
      <c r="G913" s="31"/>
      <c r="H913" s="32"/>
      <c r="I913" s="32"/>
      <c r="J913" s="33" t="str">
        <f aca="false">IF(OR(H913="",I913=""),"",IF(UPPER(SUBSTITUTE(SUBSTITUTE(SUBSTITUTE(H913," ",""),",",""),";",""))=UPPER(SUBSTITUTE(SUBSTITUTE(SUBSTITUTE(I913," ",""),",",""),";","")),"Correct","Wrong"))</f>
        <v/>
      </c>
      <c r="K913" s="29"/>
      <c r="L913" s="29"/>
      <c r="M913" s="27" t="str">
        <f aca="false">IF(E913="","",IFERROR(INDEX(Lists!$B$5:$B$12,MATCH(E913,Lists!$A$5:$A$12,0)),""))</f>
        <v/>
      </c>
      <c r="N913" s="33" t="str">
        <f aca="false">IF(OR(L913="",M913=""),"",IF(L913&gt;M913,"Slow",IF(AND(J913="Wrong",L913&lt;0.5*M913),"Rushed?","OK")))</f>
        <v/>
      </c>
      <c r="O913" s="30"/>
      <c r="P913" s="30"/>
      <c r="Q913" s="34" t="str">
        <f aca="false">IF(OR(B913="",J913=""),"",IF(OR(J913="Wrong",K913="50-50",K913="Guess"),B913+Lists!$Y$5,""))</f>
        <v/>
      </c>
      <c r="R913" s="29"/>
      <c r="S913" s="34" t="str">
        <f aca="false">IF(Q913="","",B913+Lists!$Y$6)</f>
        <v/>
      </c>
      <c r="T913" s="29"/>
      <c r="U913" s="33" t="str">
        <f aca="true">IF(J913="","",IF(Q913="","—",IF(T913="Correct","Mastered",IF(OR(R913="Wrong",T913="Wrong"),"Keep reviewing",IF(AND(R913="",TODAY()&gt;=Q913),"Retry 1 DUE",IF(AND(R913="Correct",T913="",TODAY()&gt;=S913),"Retry 2 DUE",IF(R913="","Retry 1 scheduled","Retry 2 scheduled")))))))</f>
        <v/>
      </c>
    </row>
    <row r="914" customFormat="false" ht="15" hidden="false" customHeight="false" outlineLevel="0" collapsed="false">
      <c r="A914" s="27" t="str">
        <f aca="false">IF(COUNTA(B914:I914)=0,"",ROW()-4)</f>
        <v/>
      </c>
      <c r="B914" s="28"/>
      <c r="C914" s="29"/>
      <c r="D914" s="30"/>
      <c r="E914" s="29"/>
      <c r="F914" s="30"/>
      <c r="G914" s="31"/>
      <c r="H914" s="32"/>
      <c r="I914" s="32"/>
      <c r="J914" s="33" t="str">
        <f aca="false">IF(OR(H914="",I914=""),"",IF(UPPER(SUBSTITUTE(SUBSTITUTE(SUBSTITUTE(H914," ",""),",",""),";",""))=UPPER(SUBSTITUTE(SUBSTITUTE(SUBSTITUTE(I914," ",""),",",""),";","")),"Correct","Wrong"))</f>
        <v/>
      </c>
      <c r="K914" s="29"/>
      <c r="L914" s="29"/>
      <c r="M914" s="27" t="str">
        <f aca="false">IF(E914="","",IFERROR(INDEX(Lists!$B$5:$B$12,MATCH(E914,Lists!$A$5:$A$12,0)),""))</f>
        <v/>
      </c>
      <c r="N914" s="33" t="str">
        <f aca="false">IF(OR(L914="",M914=""),"",IF(L914&gt;M914,"Slow",IF(AND(J914="Wrong",L914&lt;0.5*M914),"Rushed?","OK")))</f>
        <v/>
      </c>
      <c r="O914" s="30"/>
      <c r="P914" s="30"/>
      <c r="Q914" s="34" t="str">
        <f aca="false">IF(OR(B914="",J914=""),"",IF(OR(J914="Wrong",K914="50-50",K914="Guess"),B914+Lists!$Y$5,""))</f>
        <v/>
      </c>
      <c r="R914" s="29"/>
      <c r="S914" s="34" t="str">
        <f aca="false">IF(Q914="","",B914+Lists!$Y$6)</f>
        <v/>
      </c>
      <c r="T914" s="29"/>
      <c r="U914" s="33" t="str">
        <f aca="true">IF(J914="","",IF(Q914="","—",IF(T914="Correct","Mastered",IF(OR(R914="Wrong",T914="Wrong"),"Keep reviewing",IF(AND(R914="",TODAY()&gt;=Q914),"Retry 1 DUE",IF(AND(R914="Correct",T914="",TODAY()&gt;=S914),"Retry 2 DUE",IF(R914="","Retry 1 scheduled","Retry 2 scheduled")))))))</f>
        <v/>
      </c>
    </row>
    <row r="915" customFormat="false" ht="15" hidden="false" customHeight="false" outlineLevel="0" collapsed="false">
      <c r="A915" s="27" t="str">
        <f aca="false">IF(COUNTA(B915:I915)=0,"",ROW()-4)</f>
        <v/>
      </c>
      <c r="B915" s="28"/>
      <c r="C915" s="29"/>
      <c r="D915" s="30"/>
      <c r="E915" s="29"/>
      <c r="F915" s="30"/>
      <c r="G915" s="31"/>
      <c r="H915" s="32"/>
      <c r="I915" s="32"/>
      <c r="J915" s="33" t="str">
        <f aca="false">IF(OR(H915="",I915=""),"",IF(UPPER(SUBSTITUTE(SUBSTITUTE(SUBSTITUTE(H915," ",""),",",""),";",""))=UPPER(SUBSTITUTE(SUBSTITUTE(SUBSTITUTE(I915," ",""),",",""),";","")),"Correct","Wrong"))</f>
        <v/>
      </c>
      <c r="K915" s="29"/>
      <c r="L915" s="29"/>
      <c r="M915" s="27" t="str">
        <f aca="false">IF(E915="","",IFERROR(INDEX(Lists!$B$5:$B$12,MATCH(E915,Lists!$A$5:$A$12,0)),""))</f>
        <v/>
      </c>
      <c r="N915" s="33" t="str">
        <f aca="false">IF(OR(L915="",M915=""),"",IF(L915&gt;M915,"Slow",IF(AND(J915="Wrong",L915&lt;0.5*M915),"Rushed?","OK")))</f>
        <v/>
      </c>
      <c r="O915" s="30"/>
      <c r="P915" s="30"/>
      <c r="Q915" s="34" t="str">
        <f aca="false">IF(OR(B915="",J915=""),"",IF(OR(J915="Wrong",K915="50-50",K915="Guess"),B915+Lists!$Y$5,""))</f>
        <v/>
      </c>
      <c r="R915" s="29"/>
      <c r="S915" s="34" t="str">
        <f aca="false">IF(Q915="","",B915+Lists!$Y$6)</f>
        <v/>
      </c>
      <c r="T915" s="29"/>
      <c r="U915" s="33" t="str">
        <f aca="true">IF(J915="","",IF(Q915="","—",IF(T915="Correct","Mastered",IF(OR(R915="Wrong",T915="Wrong"),"Keep reviewing",IF(AND(R915="",TODAY()&gt;=Q915),"Retry 1 DUE",IF(AND(R915="Correct",T915="",TODAY()&gt;=S915),"Retry 2 DUE",IF(R915="","Retry 1 scheduled","Retry 2 scheduled")))))))</f>
        <v/>
      </c>
    </row>
    <row r="916" customFormat="false" ht="15" hidden="false" customHeight="false" outlineLevel="0" collapsed="false">
      <c r="A916" s="27" t="str">
        <f aca="false">IF(COUNTA(B916:I916)=0,"",ROW()-4)</f>
        <v/>
      </c>
      <c r="B916" s="28"/>
      <c r="C916" s="29"/>
      <c r="D916" s="30"/>
      <c r="E916" s="29"/>
      <c r="F916" s="30"/>
      <c r="G916" s="31"/>
      <c r="H916" s="32"/>
      <c r="I916" s="32"/>
      <c r="J916" s="33" t="str">
        <f aca="false">IF(OR(H916="",I916=""),"",IF(UPPER(SUBSTITUTE(SUBSTITUTE(SUBSTITUTE(H916," ",""),",",""),";",""))=UPPER(SUBSTITUTE(SUBSTITUTE(SUBSTITUTE(I916," ",""),",",""),";","")),"Correct","Wrong"))</f>
        <v/>
      </c>
      <c r="K916" s="29"/>
      <c r="L916" s="29"/>
      <c r="M916" s="27" t="str">
        <f aca="false">IF(E916="","",IFERROR(INDEX(Lists!$B$5:$B$12,MATCH(E916,Lists!$A$5:$A$12,0)),""))</f>
        <v/>
      </c>
      <c r="N916" s="33" t="str">
        <f aca="false">IF(OR(L916="",M916=""),"",IF(L916&gt;M916,"Slow",IF(AND(J916="Wrong",L916&lt;0.5*M916),"Rushed?","OK")))</f>
        <v/>
      </c>
      <c r="O916" s="30"/>
      <c r="P916" s="30"/>
      <c r="Q916" s="34" t="str">
        <f aca="false">IF(OR(B916="",J916=""),"",IF(OR(J916="Wrong",K916="50-50",K916="Guess"),B916+Lists!$Y$5,""))</f>
        <v/>
      </c>
      <c r="R916" s="29"/>
      <c r="S916" s="34" t="str">
        <f aca="false">IF(Q916="","",B916+Lists!$Y$6)</f>
        <v/>
      </c>
      <c r="T916" s="29"/>
      <c r="U916" s="33" t="str">
        <f aca="true">IF(J916="","",IF(Q916="","—",IF(T916="Correct","Mastered",IF(OR(R916="Wrong",T916="Wrong"),"Keep reviewing",IF(AND(R916="",TODAY()&gt;=Q916),"Retry 1 DUE",IF(AND(R916="Correct",T916="",TODAY()&gt;=S916),"Retry 2 DUE",IF(R916="","Retry 1 scheduled","Retry 2 scheduled")))))))</f>
        <v/>
      </c>
    </row>
    <row r="917" customFormat="false" ht="15" hidden="false" customHeight="false" outlineLevel="0" collapsed="false">
      <c r="A917" s="27" t="str">
        <f aca="false">IF(COUNTA(B917:I917)=0,"",ROW()-4)</f>
        <v/>
      </c>
      <c r="B917" s="28"/>
      <c r="C917" s="29"/>
      <c r="D917" s="30"/>
      <c r="E917" s="29"/>
      <c r="F917" s="30"/>
      <c r="G917" s="31"/>
      <c r="H917" s="32"/>
      <c r="I917" s="32"/>
      <c r="J917" s="33" t="str">
        <f aca="false">IF(OR(H917="",I917=""),"",IF(UPPER(SUBSTITUTE(SUBSTITUTE(SUBSTITUTE(H917," ",""),",",""),";",""))=UPPER(SUBSTITUTE(SUBSTITUTE(SUBSTITUTE(I917," ",""),",",""),";","")),"Correct","Wrong"))</f>
        <v/>
      </c>
      <c r="K917" s="29"/>
      <c r="L917" s="29"/>
      <c r="M917" s="27" t="str">
        <f aca="false">IF(E917="","",IFERROR(INDEX(Lists!$B$5:$B$12,MATCH(E917,Lists!$A$5:$A$12,0)),""))</f>
        <v/>
      </c>
      <c r="N917" s="33" t="str">
        <f aca="false">IF(OR(L917="",M917=""),"",IF(L917&gt;M917,"Slow",IF(AND(J917="Wrong",L917&lt;0.5*M917),"Rushed?","OK")))</f>
        <v/>
      </c>
      <c r="O917" s="30"/>
      <c r="P917" s="30"/>
      <c r="Q917" s="34" t="str">
        <f aca="false">IF(OR(B917="",J917=""),"",IF(OR(J917="Wrong",K917="50-50",K917="Guess"),B917+Lists!$Y$5,""))</f>
        <v/>
      </c>
      <c r="R917" s="29"/>
      <c r="S917" s="34" t="str">
        <f aca="false">IF(Q917="","",B917+Lists!$Y$6)</f>
        <v/>
      </c>
      <c r="T917" s="29"/>
      <c r="U917" s="33" t="str">
        <f aca="true">IF(J917="","",IF(Q917="","—",IF(T917="Correct","Mastered",IF(OR(R917="Wrong",T917="Wrong"),"Keep reviewing",IF(AND(R917="",TODAY()&gt;=Q917),"Retry 1 DUE",IF(AND(R917="Correct",T917="",TODAY()&gt;=S917),"Retry 2 DUE",IF(R917="","Retry 1 scheduled","Retry 2 scheduled")))))))</f>
        <v/>
      </c>
    </row>
    <row r="918" customFormat="false" ht="15" hidden="false" customHeight="false" outlineLevel="0" collapsed="false">
      <c r="A918" s="27" t="str">
        <f aca="false">IF(COUNTA(B918:I918)=0,"",ROW()-4)</f>
        <v/>
      </c>
      <c r="B918" s="28"/>
      <c r="C918" s="29"/>
      <c r="D918" s="30"/>
      <c r="E918" s="29"/>
      <c r="F918" s="30"/>
      <c r="G918" s="31"/>
      <c r="H918" s="32"/>
      <c r="I918" s="32"/>
      <c r="J918" s="33" t="str">
        <f aca="false">IF(OR(H918="",I918=""),"",IF(UPPER(SUBSTITUTE(SUBSTITUTE(SUBSTITUTE(H918," ",""),",",""),";",""))=UPPER(SUBSTITUTE(SUBSTITUTE(SUBSTITUTE(I918," ",""),",",""),";","")),"Correct","Wrong"))</f>
        <v/>
      </c>
      <c r="K918" s="29"/>
      <c r="L918" s="29"/>
      <c r="M918" s="27" t="str">
        <f aca="false">IF(E918="","",IFERROR(INDEX(Lists!$B$5:$B$12,MATCH(E918,Lists!$A$5:$A$12,0)),""))</f>
        <v/>
      </c>
      <c r="N918" s="33" t="str">
        <f aca="false">IF(OR(L918="",M918=""),"",IF(L918&gt;M918,"Slow",IF(AND(J918="Wrong",L918&lt;0.5*M918),"Rushed?","OK")))</f>
        <v/>
      </c>
      <c r="O918" s="30"/>
      <c r="P918" s="30"/>
      <c r="Q918" s="34" t="str">
        <f aca="false">IF(OR(B918="",J918=""),"",IF(OR(J918="Wrong",K918="50-50",K918="Guess"),B918+Lists!$Y$5,""))</f>
        <v/>
      </c>
      <c r="R918" s="29"/>
      <c r="S918" s="34" t="str">
        <f aca="false">IF(Q918="","",B918+Lists!$Y$6)</f>
        <v/>
      </c>
      <c r="T918" s="29"/>
      <c r="U918" s="33" t="str">
        <f aca="true">IF(J918="","",IF(Q918="","—",IF(T918="Correct","Mastered",IF(OR(R918="Wrong",T918="Wrong"),"Keep reviewing",IF(AND(R918="",TODAY()&gt;=Q918),"Retry 1 DUE",IF(AND(R918="Correct",T918="",TODAY()&gt;=S918),"Retry 2 DUE",IF(R918="","Retry 1 scheduled","Retry 2 scheduled")))))))</f>
        <v/>
      </c>
    </row>
    <row r="919" customFormat="false" ht="15" hidden="false" customHeight="false" outlineLevel="0" collapsed="false">
      <c r="A919" s="27" t="str">
        <f aca="false">IF(COUNTA(B919:I919)=0,"",ROW()-4)</f>
        <v/>
      </c>
      <c r="B919" s="28"/>
      <c r="C919" s="29"/>
      <c r="D919" s="30"/>
      <c r="E919" s="29"/>
      <c r="F919" s="30"/>
      <c r="G919" s="31"/>
      <c r="H919" s="32"/>
      <c r="I919" s="32"/>
      <c r="J919" s="33" t="str">
        <f aca="false">IF(OR(H919="",I919=""),"",IF(UPPER(SUBSTITUTE(SUBSTITUTE(SUBSTITUTE(H919," ",""),",",""),";",""))=UPPER(SUBSTITUTE(SUBSTITUTE(SUBSTITUTE(I919," ",""),",",""),";","")),"Correct","Wrong"))</f>
        <v/>
      </c>
      <c r="K919" s="29"/>
      <c r="L919" s="29"/>
      <c r="M919" s="27" t="str">
        <f aca="false">IF(E919="","",IFERROR(INDEX(Lists!$B$5:$B$12,MATCH(E919,Lists!$A$5:$A$12,0)),""))</f>
        <v/>
      </c>
      <c r="N919" s="33" t="str">
        <f aca="false">IF(OR(L919="",M919=""),"",IF(L919&gt;M919,"Slow",IF(AND(J919="Wrong",L919&lt;0.5*M919),"Rushed?","OK")))</f>
        <v/>
      </c>
      <c r="O919" s="30"/>
      <c r="P919" s="30"/>
      <c r="Q919" s="34" t="str">
        <f aca="false">IF(OR(B919="",J919=""),"",IF(OR(J919="Wrong",K919="50-50",K919="Guess"),B919+Lists!$Y$5,""))</f>
        <v/>
      </c>
      <c r="R919" s="29"/>
      <c r="S919" s="34" t="str">
        <f aca="false">IF(Q919="","",B919+Lists!$Y$6)</f>
        <v/>
      </c>
      <c r="T919" s="29"/>
      <c r="U919" s="33" t="str">
        <f aca="true">IF(J919="","",IF(Q919="","—",IF(T919="Correct","Mastered",IF(OR(R919="Wrong",T919="Wrong"),"Keep reviewing",IF(AND(R919="",TODAY()&gt;=Q919),"Retry 1 DUE",IF(AND(R919="Correct",T919="",TODAY()&gt;=S919),"Retry 2 DUE",IF(R919="","Retry 1 scheduled","Retry 2 scheduled")))))))</f>
        <v/>
      </c>
    </row>
    <row r="920" customFormat="false" ht="15" hidden="false" customHeight="false" outlineLevel="0" collapsed="false">
      <c r="A920" s="27" t="str">
        <f aca="false">IF(COUNTA(B920:I920)=0,"",ROW()-4)</f>
        <v/>
      </c>
      <c r="B920" s="28"/>
      <c r="C920" s="29"/>
      <c r="D920" s="30"/>
      <c r="E920" s="29"/>
      <c r="F920" s="30"/>
      <c r="G920" s="31"/>
      <c r="H920" s="32"/>
      <c r="I920" s="32"/>
      <c r="J920" s="33" t="str">
        <f aca="false">IF(OR(H920="",I920=""),"",IF(UPPER(SUBSTITUTE(SUBSTITUTE(SUBSTITUTE(H920," ",""),",",""),";",""))=UPPER(SUBSTITUTE(SUBSTITUTE(SUBSTITUTE(I920," ",""),",",""),";","")),"Correct","Wrong"))</f>
        <v/>
      </c>
      <c r="K920" s="29"/>
      <c r="L920" s="29"/>
      <c r="M920" s="27" t="str">
        <f aca="false">IF(E920="","",IFERROR(INDEX(Lists!$B$5:$B$12,MATCH(E920,Lists!$A$5:$A$12,0)),""))</f>
        <v/>
      </c>
      <c r="N920" s="33" t="str">
        <f aca="false">IF(OR(L920="",M920=""),"",IF(L920&gt;M920,"Slow",IF(AND(J920="Wrong",L920&lt;0.5*M920),"Rushed?","OK")))</f>
        <v/>
      </c>
      <c r="O920" s="30"/>
      <c r="P920" s="30"/>
      <c r="Q920" s="34" t="str">
        <f aca="false">IF(OR(B920="",J920=""),"",IF(OR(J920="Wrong",K920="50-50",K920="Guess"),B920+Lists!$Y$5,""))</f>
        <v/>
      </c>
      <c r="R920" s="29"/>
      <c r="S920" s="34" t="str">
        <f aca="false">IF(Q920="","",B920+Lists!$Y$6)</f>
        <v/>
      </c>
      <c r="T920" s="29"/>
      <c r="U920" s="33" t="str">
        <f aca="true">IF(J920="","",IF(Q920="","—",IF(T920="Correct","Mastered",IF(OR(R920="Wrong",T920="Wrong"),"Keep reviewing",IF(AND(R920="",TODAY()&gt;=Q920),"Retry 1 DUE",IF(AND(R920="Correct",T920="",TODAY()&gt;=S920),"Retry 2 DUE",IF(R920="","Retry 1 scheduled","Retry 2 scheduled")))))))</f>
        <v/>
      </c>
    </row>
    <row r="921" customFormat="false" ht="15" hidden="false" customHeight="false" outlineLevel="0" collapsed="false">
      <c r="A921" s="27" t="str">
        <f aca="false">IF(COUNTA(B921:I921)=0,"",ROW()-4)</f>
        <v/>
      </c>
      <c r="B921" s="28"/>
      <c r="C921" s="29"/>
      <c r="D921" s="30"/>
      <c r="E921" s="29"/>
      <c r="F921" s="30"/>
      <c r="G921" s="31"/>
      <c r="H921" s="32"/>
      <c r="I921" s="32"/>
      <c r="J921" s="33" t="str">
        <f aca="false">IF(OR(H921="",I921=""),"",IF(UPPER(SUBSTITUTE(SUBSTITUTE(SUBSTITUTE(H921," ",""),",",""),";",""))=UPPER(SUBSTITUTE(SUBSTITUTE(SUBSTITUTE(I921," ",""),",",""),";","")),"Correct","Wrong"))</f>
        <v/>
      </c>
      <c r="K921" s="29"/>
      <c r="L921" s="29"/>
      <c r="M921" s="27" t="str">
        <f aca="false">IF(E921="","",IFERROR(INDEX(Lists!$B$5:$B$12,MATCH(E921,Lists!$A$5:$A$12,0)),""))</f>
        <v/>
      </c>
      <c r="N921" s="33" t="str">
        <f aca="false">IF(OR(L921="",M921=""),"",IF(L921&gt;M921,"Slow",IF(AND(J921="Wrong",L921&lt;0.5*M921),"Rushed?","OK")))</f>
        <v/>
      </c>
      <c r="O921" s="30"/>
      <c r="P921" s="30"/>
      <c r="Q921" s="34" t="str">
        <f aca="false">IF(OR(B921="",J921=""),"",IF(OR(J921="Wrong",K921="50-50",K921="Guess"),B921+Lists!$Y$5,""))</f>
        <v/>
      </c>
      <c r="R921" s="29"/>
      <c r="S921" s="34" t="str">
        <f aca="false">IF(Q921="","",B921+Lists!$Y$6)</f>
        <v/>
      </c>
      <c r="T921" s="29"/>
      <c r="U921" s="33" t="str">
        <f aca="true">IF(J921="","",IF(Q921="","—",IF(T921="Correct","Mastered",IF(OR(R921="Wrong",T921="Wrong"),"Keep reviewing",IF(AND(R921="",TODAY()&gt;=Q921),"Retry 1 DUE",IF(AND(R921="Correct",T921="",TODAY()&gt;=S921),"Retry 2 DUE",IF(R921="","Retry 1 scheduled","Retry 2 scheduled")))))))</f>
        <v/>
      </c>
    </row>
    <row r="922" customFormat="false" ht="15" hidden="false" customHeight="false" outlineLevel="0" collapsed="false">
      <c r="A922" s="27" t="str">
        <f aca="false">IF(COUNTA(B922:I922)=0,"",ROW()-4)</f>
        <v/>
      </c>
      <c r="B922" s="28"/>
      <c r="C922" s="29"/>
      <c r="D922" s="30"/>
      <c r="E922" s="29"/>
      <c r="F922" s="30"/>
      <c r="G922" s="31"/>
      <c r="H922" s="32"/>
      <c r="I922" s="32"/>
      <c r="J922" s="33" t="str">
        <f aca="false">IF(OR(H922="",I922=""),"",IF(UPPER(SUBSTITUTE(SUBSTITUTE(SUBSTITUTE(H922," ",""),",",""),";",""))=UPPER(SUBSTITUTE(SUBSTITUTE(SUBSTITUTE(I922," ",""),",",""),";","")),"Correct","Wrong"))</f>
        <v/>
      </c>
      <c r="K922" s="29"/>
      <c r="L922" s="29"/>
      <c r="M922" s="27" t="str">
        <f aca="false">IF(E922="","",IFERROR(INDEX(Lists!$B$5:$B$12,MATCH(E922,Lists!$A$5:$A$12,0)),""))</f>
        <v/>
      </c>
      <c r="N922" s="33" t="str">
        <f aca="false">IF(OR(L922="",M922=""),"",IF(L922&gt;M922,"Slow",IF(AND(J922="Wrong",L922&lt;0.5*M922),"Rushed?","OK")))</f>
        <v/>
      </c>
      <c r="O922" s="30"/>
      <c r="P922" s="30"/>
      <c r="Q922" s="34" t="str">
        <f aca="false">IF(OR(B922="",J922=""),"",IF(OR(J922="Wrong",K922="50-50",K922="Guess"),B922+Lists!$Y$5,""))</f>
        <v/>
      </c>
      <c r="R922" s="29"/>
      <c r="S922" s="34" t="str">
        <f aca="false">IF(Q922="","",B922+Lists!$Y$6)</f>
        <v/>
      </c>
      <c r="T922" s="29"/>
      <c r="U922" s="33" t="str">
        <f aca="true">IF(J922="","",IF(Q922="","—",IF(T922="Correct","Mastered",IF(OR(R922="Wrong",T922="Wrong"),"Keep reviewing",IF(AND(R922="",TODAY()&gt;=Q922),"Retry 1 DUE",IF(AND(R922="Correct",T922="",TODAY()&gt;=S922),"Retry 2 DUE",IF(R922="","Retry 1 scheduled","Retry 2 scheduled")))))))</f>
        <v/>
      </c>
    </row>
    <row r="923" customFormat="false" ht="15" hidden="false" customHeight="false" outlineLevel="0" collapsed="false">
      <c r="A923" s="27" t="str">
        <f aca="false">IF(COUNTA(B923:I923)=0,"",ROW()-4)</f>
        <v/>
      </c>
      <c r="B923" s="28"/>
      <c r="C923" s="29"/>
      <c r="D923" s="30"/>
      <c r="E923" s="29"/>
      <c r="F923" s="30"/>
      <c r="G923" s="31"/>
      <c r="H923" s="32"/>
      <c r="I923" s="32"/>
      <c r="J923" s="33" t="str">
        <f aca="false">IF(OR(H923="",I923=""),"",IF(UPPER(SUBSTITUTE(SUBSTITUTE(SUBSTITUTE(H923," ",""),",",""),";",""))=UPPER(SUBSTITUTE(SUBSTITUTE(SUBSTITUTE(I923," ",""),",",""),";","")),"Correct","Wrong"))</f>
        <v/>
      </c>
      <c r="K923" s="29"/>
      <c r="L923" s="29"/>
      <c r="M923" s="27" t="str">
        <f aca="false">IF(E923="","",IFERROR(INDEX(Lists!$B$5:$B$12,MATCH(E923,Lists!$A$5:$A$12,0)),""))</f>
        <v/>
      </c>
      <c r="N923" s="33" t="str">
        <f aca="false">IF(OR(L923="",M923=""),"",IF(L923&gt;M923,"Slow",IF(AND(J923="Wrong",L923&lt;0.5*M923),"Rushed?","OK")))</f>
        <v/>
      </c>
      <c r="O923" s="30"/>
      <c r="P923" s="30"/>
      <c r="Q923" s="34" t="str">
        <f aca="false">IF(OR(B923="",J923=""),"",IF(OR(J923="Wrong",K923="50-50",K923="Guess"),B923+Lists!$Y$5,""))</f>
        <v/>
      </c>
      <c r="R923" s="29"/>
      <c r="S923" s="34" t="str">
        <f aca="false">IF(Q923="","",B923+Lists!$Y$6)</f>
        <v/>
      </c>
      <c r="T923" s="29"/>
      <c r="U923" s="33" t="str">
        <f aca="true">IF(J923="","",IF(Q923="","—",IF(T923="Correct","Mastered",IF(OR(R923="Wrong",T923="Wrong"),"Keep reviewing",IF(AND(R923="",TODAY()&gt;=Q923),"Retry 1 DUE",IF(AND(R923="Correct",T923="",TODAY()&gt;=S923),"Retry 2 DUE",IF(R923="","Retry 1 scheduled","Retry 2 scheduled")))))))</f>
        <v/>
      </c>
    </row>
    <row r="924" customFormat="false" ht="15" hidden="false" customHeight="false" outlineLevel="0" collapsed="false">
      <c r="A924" s="27" t="str">
        <f aca="false">IF(COUNTA(B924:I924)=0,"",ROW()-4)</f>
        <v/>
      </c>
      <c r="B924" s="28"/>
      <c r="C924" s="29"/>
      <c r="D924" s="30"/>
      <c r="E924" s="29"/>
      <c r="F924" s="30"/>
      <c r="G924" s="31"/>
      <c r="H924" s="32"/>
      <c r="I924" s="32"/>
      <c r="J924" s="33" t="str">
        <f aca="false">IF(OR(H924="",I924=""),"",IF(UPPER(SUBSTITUTE(SUBSTITUTE(SUBSTITUTE(H924," ",""),",",""),";",""))=UPPER(SUBSTITUTE(SUBSTITUTE(SUBSTITUTE(I924," ",""),",",""),";","")),"Correct","Wrong"))</f>
        <v/>
      </c>
      <c r="K924" s="29"/>
      <c r="L924" s="29"/>
      <c r="M924" s="27" t="str">
        <f aca="false">IF(E924="","",IFERROR(INDEX(Lists!$B$5:$B$12,MATCH(E924,Lists!$A$5:$A$12,0)),""))</f>
        <v/>
      </c>
      <c r="N924" s="33" t="str">
        <f aca="false">IF(OR(L924="",M924=""),"",IF(L924&gt;M924,"Slow",IF(AND(J924="Wrong",L924&lt;0.5*M924),"Rushed?","OK")))</f>
        <v/>
      </c>
      <c r="O924" s="30"/>
      <c r="P924" s="30"/>
      <c r="Q924" s="34" t="str">
        <f aca="false">IF(OR(B924="",J924=""),"",IF(OR(J924="Wrong",K924="50-50",K924="Guess"),B924+Lists!$Y$5,""))</f>
        <v/>
      </c>
      <c r="R924" s="29"/>
      <c r="S924" s="34" t="str">
        <f aca="false">IF(Q924="","",B924+Lists!$Y$6)</f>
        <v/>
      </c>
      <c r="T924" s="29"/>
      <c r="U924" s="33" t="str">
        <f aca="true">IF(J924="","",IF(Q924="","—",IF(T924="Correct","Mastered",IF(OR(R924="Wrong",T924="Wrong"),"Keep reviewing",IF(AND(R924="",TODAY()&gt;=Q924),"Retry 1 DUE",IF(AND(R924="Correct",T924="",TODAY()&gt;=S924),"Retry 2 DUE",IF(R924="","Retry 1 scheduled","Retry 2 scheduled")))))))</f>
        <v/>
      </c>
    </row>
    <row r="925" customFormat="false" ht="15" hidden="false" customHeight="false" outlineLevel="0" collapsed="false">
      <c r="A925" s="27" t="str">
        <f aca="false">IF(COUNTA(B925:I925)=0,"",ROW()-4)</f>
        <v/>
      </c>
      <c r="B925" s="28"/>
      <c r="C925" s="29"/>
      <c r="D925" s="30"/>
      <c r="E925" s="29"/>
      <c r="F925" s="30"/>
      <c r="G925" s="31"/>
      <c r="H925" s="32"/>
      <c r="I925" s="32"/>
      <c r="J925" s="33" t="str">
        <f aca="false">IF(OR(H925="",I925=""),"",IF(UPPER(SUBSTITUTE(SUBSTITUTE(SUBSTITUTE(H925," ",""),",",""),";",""))=UPPER(SUBSTITUTE(SUBSTITUTE(SUBSTITUTE(I925," ",""),",",""),";","")),"Correct","Wrong"))</f>
        <v/>
      </c>
      <c r="K925" s="29"/>
      <c r="L925" s="29"/>
      <c r="M925" s="27" t="str">
        <f aca="false">IF(E925="","",IFERROR(INDEX(Lists!$B$5:$B$12,MATCH(E925,Lists!$A$5:$A$12,0)),""))</f>
        <v/>
      </c>
      <c r="N925" s="33" t="str">
        <f aca="false">IF(OR(L925="",M925=""),"",IF(L925&gt;M925,"Slow",IF(AND(J925="Wrong",L925&lt;0.5*M925),"Rushed?","OK")))</f>
        <v/>
      </c>
      <c r="O925" s="30"/>
      <c r="P925" s="30"/>
      <c r="Q925" s="34" t="str">
        <f aca="false">IF(OR(B925="",J925=""),"",IF(OR(J925="Wrong",K925="50-50",K925="Guess"),B925+Lists!$Y$5,""))</f>
        <v/>
      </c>
      <c r="R925" s="29"/>
      <c r="S925" s="34" t="str">
        <f aca="false">IF(Q925="","",B925+Lists!$Y$6)</f>
        <v/>
      </c>
      <c r="T925" s="29"/>
      <c r="U925" s="33" t="str">
        <f aca="true">IF(J925="","",IF(Q925="","—",IF(T925="Correct","Mastered",IF(OR(R925="Wrong",T925="Wrong"),"Keep reviewing",IF(AND(R925="",TODAY()&gt;=Q925),"Retry 1 DUE",IF(AND(R925="Correct",T925="",TODAY()&gt;=S925),"Retry 2 DUE",IF(R925="","Retry 1 scheduled","Retry 2 scheduled")))))))</f>
        <v/>
      </c>
    </row>
    <row r="926" customFormat="false" ht="15" hidden="false" customHeight="false" outlineLevel="0" collapsed="false">
      <c r="A926" s="27" t="str">
        <f aca="false">IF(COUNTA(B926:I926)=0,"",ROW()-4)</f>
        <v/>
      </c>
      <c r="B926" s="28"/>
      <c r="C926" s="29"/>
      <c r="D926" s="30"/>
      <c r="E926" s="29"/>
      <c r="F926" s="30"/>
      <c r="G926" s="31"/>
      <c r="H926" s="32"/>
      <c r="I926" s="32"/>
      <c r="J926" s="33" t="str">
        <f aca="false">IF(OR(H926="",I926=""),"",IF(UPPER(SUBSTITUTE(SUBSTITUTE(SUBSTITUTE(H926," ",""),",",""),";",""))=UPPER(SUBSTITUTE(SUBSTITUTE(SUBSTITUTE(I926," ",""),",",""),";","")),"Correct","Wrong"))</f>
        <v/>
      </c>
      <c r="K926" s="29"/>
      <c r="L926" s="29"/>
      <c r="M926" s="27" t="str">
        <f aca="false">IF(E926="","",IFERROR(INDEX(Lists!$B$5:$B$12,MATCH(E926,Lists!$A$5:$A$12,0)),""))</f>
        <v/>
      </c>
      <c r="N926" s="33" t="str">
        <f aca="false">IF(OR(L926="",M926=""),"",IF(L926&gt;M926,"Slow",IF(AND(J926="Wrong",L926&lt;0.5*M926),"Rushed?","OK")))</f>
        <v/>
      </c>
      <c r="O926" s="30"/>
      <c r="P926" s="30"/>
      <c r="Q926" s="34" t="str">
        <f aca="false">IF(OR(B926="",J926=""),"",IF(OR(J926="Wrong",K926="50-50",K926="Guess"),B926+Lists!$Y$5,""))</f>
        <v/>
      </c>
      <c r="R926" s="29"/>
      <c r="S926" s="34" t="str">
        <f aca="false">IF(Q926="","",B926+Lists!$Y$6)</f>
        <v/>
      </c>
      <c r="T926" s="29"/>
      <c r="U926" s="33" t="str">
        <f aca="true">IF(J926="","",IF(Q926="","—",IF(T926="Correct","Mastered",IF(OR(R926="Wrong",T926="Wrong"),"Keep reviewing",IF(AND(R926="",TODAY()&gt;=Q926),"Retry 1 DUE",IF(AND(R926="Correct",T926="",TODAY()&gt;=S926),"Retry 2 DUE",IF(R926="","Retry 1 scheduled","Retry 2 scheduled")))))))</f>
        <v/>
      </c>
    </row>
    <row r="927" customFormat="false" ht="15" hidden="false" customHeight="false" outlineLevel="0" collapsed="false">
      <c r="A927" s="27" t="str">
        <f aca="false">IF(COUNTA(B927:I927)=0,"",ROW()-4)</f>
        <v/>
      </c>
      <c r="B927" s="28"/>
      <c r="C927" s="29"/>
      <c r="D927" s="30"/>
      <c r="E927" s="29"/>
      <c r="F927" s="30"/>
      <c r="G927" s="31"/>
      <c r="H927" s="32"/>
      <c r="I927" s="32"/>
      <c r="J927" s="33" t="str">
        <f aca="false">IF(OR(H927="",I927=""),"",IF(UPPER(SUBSTITUTE(SUBSTITUTE(SUBSTITUTE(H927," ",""),",",""),";",""))=UPPER(SUBSTITUTE(SUBSTITUTE(SUBSTITUTE(I927," ",""),",",""),";","")),"Correct","Wrong"))</f>
        <v/>
      </c>
      <c r="K927" s="29"/>
      <c r="L927" s="29"/>
      <c r="M927" s="27" t="str">
        <f aca="false">IF(E927="","",IFERROR(INDEX(Lists!$B$5:$B$12,MATCH(E927,Lists!$A$5:$A$12,0)),""))</f>
        <v/>
      </c>
      <c r="N927" s="33" t="str">
        <f aca="false">IF(OR(L927="",M927=""),"",IF(L927&gt;M927,"Slow",IF(AND(J927="Wrong",L927&lt;0.5*M927),"Rushed?","OK")))</f>
        <v/>
      </c>
      <c r="O927" s="30"/>
      <c r="P927" s="30"/>
      <c r="Q927" s="34" t="str">
        <f aca="false">IF(OR(B927="",J927=""),"",IF(OR(J927="Wrong",K927="50-50",K927="Guess"),B927+Lists!$Y$5,""))</f>
        <v/>
      </c>
      <c r="R927" s="29"/>
      <c r="S927" s="34" t="str">
        <f aca="false">IF(Q927="","",B927+Lists!$Y$6)</f>
        <v/>
      </c>
      <c r="T927" s="29"/>
      <c r="U927" s="33" t="str">
        <f aca="true">IF(J927="","",IF(Q927="","—",IF(T927="Correct","Mastered",IF(OR(R927="Wrong",T927="Wrong"),"Keep reviewing",IF(AND(R927="",TODAY()&gt;=Q927),"Retry 1 DUE",IF(AND(R927="Correct",T927="",TODAY()&gt;=S927),"Retry 2 DUE",IF(R927="","Retry 1 scheduled","Retry 2 scheduled")))))))</f>
        <v/>
      </c>
    </row>
    <row r="928" customFormat="false" ht="15" hidden="false" customHeight="false" outlineLevel="0" collapsed="false">
      <c r="A928" s="27" t="str">
        <f aca="false">IF(COUNTA(B928:I928)=0,"",ROW()-4)</f>
        <v/>
      </c>
      <c r="B928" s="28"/>
      <c r="C928" s="29"/>
      <c r="D928" s="30"/>
      <c r="E928" s="29"/>
      <c r="F928" s="30"/>
      <c r="G928" s="31"/>
      <c r="H928" s="32"/>
      <c r="I928" s="32"/>
      <c r="J928" s="33" t="str">
        <f aca="false">IF(OR(H928="",I928=""),"",IF(UPPER(SUBSTITUTE(SUBSTITUTE(SUBSTITUTE(H928," ",""),",",""),";",""))=UPPER(SUBSTITUTE(SUBSTITUTE(SUBSTITUTE(I928," ",""),",",""),";","")),"Correct","Wrong"))</f>
        <v/>
      </c>
      <c r="K928" s="29"/>
      <c r="L928" s="29"/>
      <c r="M928" s="27" t="str">
        <f aca="false">IF(E928="","",IFERROR(INDEX(Lists!$B$5:$B$12,MATCH(E928,Lists!$A$5:$A$12,0)),""))</f>
        <v/>
      </c>
      <c r="N928" s="33" t="str">
        <f aca="false">IF(OR(L928="",M928=""),"",IF(L928&gt;M928,"Slow",IF(AND(J928="Wrong",L928&lt;0.5*M928),"Rushed?","OK")))</f>
        <v/>
      </c>
      <c r="O928" s="30"/>
      <c r="P928" s="30"/>
      <c r="Q928" s="34" t="str">
        <f aca="false">IF(OR(B928="",J928=""),"",IF(OR(J928="Wrong",K928="50-50",K928="Guess"),B928+Lists!$Y$5,""))</f>
        <v/>
      </c>
      <c r="R928" s="29"/>
      <c r="S928" s="34" t="str">
        <f aca="false">IF(Q928="","",B928+Lists!$Y$6)</f>
        <v/>
      </c>
      <c r="T928" s="29"/>
      <c r="U928" s="33" t="str">
        <f aca="true">IF(J928="","",IF(Q928="","—",IF(T928="Correct","Mastered",IF(OR(R928="Wrong",T928="Wrong"),"Keep reviewing",IF(AND(R928="",TODAY()&gt;=Q928),"Retry 1 DUE",IF(AND(R928="Correct",T928="",TODAY()&gt;=S928),"Retry 2 DUE",IF(R928="","Retry 1 scheduled","Retry 2 scheduled")))))))</f>
        <v/>
      </c>
    </row>
    <row r="929" customFormat="false" ht="15" hidden="false" customHeight="false" outlineLevel="0" collapsed="false">
      <c r="A929" s="27" t="str">
        <f aca="false">IF(COUNTA(B929:I929)=0,"",ROW()-4)</f>
        <v/>
      </c>
      <c r="B929" s="28"/>
      <c r="C929" s="29"/>
      <c r="D929" s="30"/>
      <c r="E929" s="29"/>
      <c r="F929" s="30"/>
      <c r="G929" s="31"/>
      <c r="H929" s="32"/>
      <c r="I929" s="32"/>
      <c r="J929" s="33" t="str">
        <f aca="false">IF(OR(H929="",I929=""),"",IF(UPPER(SUBSTITUTE(SUBSTITUTE(SUBSTITUTE(H929," ",""),",",""),";",""))=UPPER(SUBSTITUTE(SUBSTITUTE(SUBSTITUTE(I929," ",""),",",""),";","")),"Correct","Wrong"))</f>
        <v/>
      </c>
      <c r="K929" s="29"/>
      <c r="L929" s="29"/>
      <c r="M929" s="27" t="str">
        <f aca="false">IF(E929="","",IFERROR(INDEX(Lists!$B$5:$B$12,MATCH(E929,Lists!$A$5:$A$12,0)),""))</f>
        <v/>
      </c>
      <c r="N929" s="33" t="str">
        <f aca="false">IF(OR(L929="",M929=""),"",IF(L929&gt;M929,"Slow",IF(AND(J929="Wrong",L929&lt;0.5*M929),"Rushed?","OK")))</f>
        <v/>
      </c>
      <c r="O929" s="30"/>
      <c r="P929" s="30"/>
      <c r="Q929" s="34" t="str">
        <f aca="false">IF(OR(B929="",J929=""),"",IF(OR(J929="Wrong",K929="50-50",K929="Guess"),B929+Lists!$Y$5,""))</f>
        <v/>
      </c>
      <c r="R929" s="29"/>
      <c r="S929" s="34" t="str">
        <f aca="false">IF(Q929="","",B929+Lists!$Y$6)</f>
        <v/>
      </c>
      <c r="T929" s="29"/>
      <c r="U929" s="33" t="str">
        <f aca="true">IF(J929="","",IF(Q929="","—",IF(T929="Correct","Mastered",IF(OR(R929="Wrong",T929="Wrong"),"Keep reviewing",IF(AND(R929="",TODAY()&gt;=Q929),"Retry 1 DUE",IF(AND(R929="Correct",T929="",TODAY()&gt;=S929),"Retry 2 DUE",IF(R929="","Retry 1 scheduled","Retry 2 scheduled")))))))</f>
        <v/>
      </c>
    </row>
    <row r="930" customFormat="false" ht="15" hidden="false" customHeight="false" outlineLevel="0" collapsed="false">
      <c r="A930" s="27" t="str">
        <f aca="false">IF(COUNTA(B930:I930)=0,"",ROW()-4)</f>
        <v/>
      </c>
      <c r="B930" s="28"/>
      <c r="C930" s="29"/>
      <c r="D930" s="30"/>
      <c r="E930" s="29"/>
      <c r="F930" s="30"/>
      <c r="G930" s="31"/>
      <c r="H930" s="32"/>
      <c r="I930" s="32"/>
      <c r="J930" s="33" t="str">
        <f aca="false">IF(OR(H930="",I930=""),"",IF(UPPER(SUBSTITUTE(SUBSTITUTE(SUBSTITUTE(H930," ",""),",",""),";",""))=UPPER(SUBSTITUTE(SUBSTITUTE(SUBSTITUTE(I930," ",""),",",""),";","")),"Correct","Wrong"))</f>
        <v/>
      </c>
      <c r="K930" s="29"/>
      <c r="L930" s="29"/>
      <c r="M930" s="27" t="str">
        <f aca="false">IF(E930="","",IFERROR(INDEX(Lists!$B$5:$B$12,MATCH(E930,Lists!$A$5:$A$12,0)),""))</f>
        <v/>
      </c>
      <c r="N930" s="33" t="str">
        <f aca="false">IF(OR(L930="",M930=""),"",IF(L930&gt;M930,"Slow",IF(AND(J930="Wrong",L930&lt;0.5*M930),"Rushed?","OK")))</f>
        <v/>
      </c>
      <c r="O930" s="30"/>
      <c r="P930" s="30"/>
      <c r="Q930" s="34" t="str">
        <f aca="false">IF(OR(B930="",J930=""),"",IF(OR(J930="Wrong",K930="50-50",K930="Guess"),B930+Lists!$Y$5,""))</f>
        <v/>
      </c>
      <c r="R930" s="29"/>
      <c r="S930" s="34" t="str">
        <f aca="false">IF(Q930="","",B930+Lists!$Y$6)</f>
        <v/>
      </c>
      <c r="T930" s="29"/>
      <c r="U930" s="33" t="str">
        <f aca="true">IF(J930="","",IF(Q930="","—",IF(T930="Correct","Mastered",IF(OR(R930="Wrong",T930="Wrong"),"Keep reviewing",IF(AND(R930="",TODAY()&gt;=Q930),"Retry 1 DUE",IF(AND(R930="Correct",T930="",TODAY()&gt;=S930),"Retry 2 DUE",IF(R930="","Retry 1 scheduled","Retry 2 scheduled")))))))</f>
        <v/>
      </c>
    </row>
    <row r="931" customFormat="false" ht="15" hidden="false" customHeight="false" outlineLevel="0" collapsed="false">
      <c r="A931" s="27" t="str">
        <f aca="false">IF(COUNTA(B931:I931)=0,"",ROW()-4)</f>
        <v/>
      </c>
      <c r="B931" s="28"/>
      <c r="C931" s="29"/>
      <c r="D931" s="30"/>
      <c r="E931" s="29"/>
      <c r="F931" s="30"/>
      <c r="G931" s="31"/>
      <c r="H931" s="32"/>
      <c r="I931" s="32"/>
      <c r="J931" s="33" t="str">
        <f aca="false">IF(OR(H931="",I931=""),"",IF(UPPER(SUBSTITUTE(SUBSTITUTE(SUBSTITUTE(H931," ",""),",",""),";",""))=UPPER(SUBSTITUTE(SUBSTITUTE(SUBSTITUTE(I931," ",""),",",""),";","")),"Correct","Wrong"))</f>
        <v/>
      </c>
      <c r="K931" s="29"/>
      <c r="L931" s="29"/>
      <c r="M931" s="27" t="str">
        <f aca="false">IF(E931="","",IFERROR(INDEX(Lists!$B$5:$B$12,MATCH(E931,Lists!$A$5:$A$12,0)),""))</f>
        <v/>
      </c>
      <c r="N931" s="33" t="str">
        <f aca="false">IF(OR(L931="",M931=""),"",IF(L931&gt;M931,"Slow",IF(AND(J931="Wrong",L931&lt;0.5*M931),"Rushed?","OK")))</f>
        <v/>
      </c>
      <c r="O931" s="30"/>
      <c r="P931" s="30"/>
      <c r="Q931" s="34" t="str">
        <f aca="false">IF(OR(B931="",J931=""),"",IF(OR(J931="Wrong",K931="50-50",K931="Guess"),B931+Lists!$Y$5,""))</f>
        <v/>
      </c>
      <c r="R931" s="29"/>
      <c r="S931" s="34" t="str">
        <f aca="false">IF(Q931="","",B931+Lists!$Y$6)</f>
        <v/>
      </c>
      <c r="T931" s="29"/>
      <c r="U931" s="33" t="str">
        <f aca="true">IF(J931="","",IF(Q931="","—",IF(T931="Correct","Mastered",IF(OR(R931="Wrong",T931="Wrong"),"Keep reviewing",IF(AND(R931="",TODAY()&gt;=Q931),"Retry 1 DUE",IF(AND(R931="Correct",T931="",TODAY()&gt;=S931),"Retry 2 DUE",IF(R931="","Retry 1 scheduled","Retry 2 scheduled")))))))</f>
        <v/>
      </c>
    </row>
    <row r="932" customFormat="false" ht="15" hidden="false" customHeight="false" outlineLevel="0" collapsed="false">
      <c r="A932" s="27" t="str">
        <f aca="false">IF(COUNTA(B932:I932)=0,"",ROW()-4)</f>
        <v/>
      </c>
      <c r="B932" s="28"/>
      <c r="C932" s="29"/>
      <c r="D932" s="30"/>
      <c r="E932" s="29"/>
      <c r="F932" s="30"/>
      <c r="G932" s="31"/>
      <c r="H932" s="32"/>
      <c r="I932" s="32"/>
      <c r="J932" s="33" t="str">
        <f aca="false">IF(OR(H932="",I932=""),"",IF(UPPER(SUBSTITUTE(SUBSTITUTE(SUBSTITUTE(H932," ",""),",",""),";",""))=UPPER(SUBSTITUTE(SUBSTITUTE(SUBSTITUTE(I932," ",""),",",""),";","")),"Correct","Wrong"))</f>
        <v/>
      </c>
      <c r="K932" s="29"/>
      <c r="L932" s="29"/>
      <c r="M932" s="27" t="str">
        <f aca="false">IF(E932="","",IFERROR(INDEX(Lists!$B$5:$B$12,MATCH(E932,Lists!$A$5:$A$12,0)),""))</f>
        <v/>
      </c>
      <c r="N932" s="33" t="str">
        <f aca="false">IF(OR(L932="",M932=""),"",IF(L932&gt;M932,"Slow",IF(AND(J932="Wrong",L932&lt;0.5*M932),"Rushed?","OK")))</f>
        <v/>
      </c>
      <c r="O932" s="30"/>
      <c r="P932" s="30"/>
      <c r="Q932" s="34" t="str">
        <f aca="false">IF(OR(B932="",J932=""),"",IF(OR(J932="Wrong",K932="50-50",K932="Guess"),B932+Lists!$Y$5,""))</f>
        <v/>
      </c>
      <c r="R932" s="29"/>
      <c r="S932" s="34" t="str">
        <f aca="false">IF(Q932="","",B932+Lists!$Y$6)</f>
        <v/>
      </c>
      <c r="T932" s="29"/>
      <c r="U932" s="33" t="str">
        <f aca="true">IF(J932="","",IF(Q932="","—",IF(T932="Correct","Mastered",IF(OR(R932="Wrong",T932="Wrong"),"Keep reviewing",IF(AND(R932="",TODAY()&gt;=Q932),"Retry 1 DUE",IF(AND(R932="Correct",T932="",TODAY()&gt;=S932),"Retry 2 DUE",IF(R932="","Retry 1 scheduled","Retry 2 scheduled")))))))</f>
        <v/>
      </c>
    </row>
    <row r="933" customFormat="false" ht="15" hidden="false" customHeight="false" outlineLevel="0" collapsed="false">
      <c r="A933" s="27" t="str">
        <f aca="false">IF(COUNTA(B933:I933)=0,"",ROW()-4)</f>
        <v/>
      </c>
      <c r="B933" s="28"/>
      <c r="C933" s="29"/>
      <c r="D933" s="30"/>
      <c r="E933" s="29"/>
      <c r="F933" s="30"/>
      <c r="G933" s="31"/>
      <c r="H933" s="32"/>
      <c r="I933" s="32"/>
      <c r="J933" s="33" t="str">
        <f aca="false">IF(OR(H933="",I933=""),"",IF(UPPER(SUBSTITUTE(SUBSTITUTE(SUBSTITUTE(H933," ",""),",",""),";",""))=UPPER(SUBSTITUTE(SUBSTITUTE(SUBSTITUTE(I933," ",""),",",""),";","")),"Correct","Wrong"))</f>
        <v/>
      </c>
      <c r="K933" s="29"/>
      <c r="L933" s="29"/>
      <c r="M933" s="27" t="str">
        <f aca="false">IF(E933="","",IFERROR(INDEX(Lists!$B$5:$B$12,MATCH(E933,Lists!$A$5:$A$12,0)),""))</f>
        <v/>
      </c>
      <c r="N933" s="33" t="str">
        <f aca="false">IF(OR(L933="",M933=""),"",IF(L933&gt;M933,"Slow",IF(AND(J933="Wrong",L933&lt;0.5*M933),"Rushed?","OK")))</f>
        <v/>
      </c>
      <c r="O933" s="30"/>
      <c r="P933" s="30"/>
      <c r="Q933" s="34" t="str">
        <f aca="false">IF(OR(B933="",J933=""),"",IF(OR(J933="Wrong",K933="50-50",K933="Guess"),B933+Lists!$Y$5,""))</f>
        <v/>
      </c>
      <c r="R933" s="29"/>
      <c r="S933" s="34" t="str">
        <f aca="false">IF(Q933="","",B933+Lists!$Y$6)</f>
        <v/>
      </c>
      <c r="T933" s="29"/>
      <c r="U933" s="33" t="str">
        <f aca="true">IF(J933="","",IF(Q933="","—",IF(T933="Correct","Mastered",IF(OR(R933="Wrong",T933="Wrong"),"Keep reviewing",IF(AND(R933="",TODAY()&gt;=Q933),"Retry 1 DUE",IF(AND(R933="Correct",T933="",TODAY()&gt;=S933),"Retry 2 DUE",IF(R933="","Retry 1 scheduled","Retry 2 scheduled")))))))</f>
        <v/>
      </c>
    </row>
    <row r="934" customFormat="false" ht="15" hidden="false" customHeight="false" outlineLevel="0" collapsed="false">
      <c r="A934" s="27" t="str">
        <f aca="false">IF(COUNTA(B934:I934)=0,"",ROW()-4)</f>
        <v/>
      </c>
      <c r="B934" s="28"/>
      <c r="C934" s="29"/>
      <c r="D934" s="30"/>
      <c r="E934" s="29"/>
      <c r="F934" s="30"/>
      <c r="G934" s="31"/>
      <c r="H934" s="32"/>
      <c r="I934" s="32"/>
      <c r="J934" s="33" t="str">
        <f aca="false">IF(OR(H934="",I934=""),"",IF(UPPER(SUBSTITUTE(SUBSTITUTE(SUBSTITUTE(H934," ",""),",",""),";",""))=UPPER(SUBSTITUTE(SUBSTITUTE(SUBSTITUTE(I934," ",""),",",""),";","")),"Correct","Wrong"))</f>
        <v/>
      </c>
      <c r="K934" s="29"/>
      <c r="L934" s="29"/>
      <c r="M934" s="27" t="str">
        <f aca="false">IF(E934="","",IFERROR(INDEX(Lists!$B$5:$B$12,MATCH(E934,Lists!$A$5:$A$12,0)),""))</f>
        <v/>
      </c>
      <c r="N934" s="33" t="str">
        <f aca="false">IF(OR(L934="",M934=""),"",IF(L934&gt;M934,"Slow",IF(AND(J934="Wrong",L934&lt;0.5*M934),"Rushed?","OK")))</f>
        <v/>
      </c>
      <c r="O934" s="30"/>
      <c r="P934" s="30"/>
      <c r="Q934" s="34" t="str">
        <f aca="false">IF(OR(B934="",J934=""),"",IF(OR(J934="Wrong",K934="50-50",K934="Guess"),B934+Lists!$Y$5,""))</f>
        <v/>
      </c>
      <c r="R934" s="29"/>
      <c r="S934" s="34" t="str">
        <f aca="false">IF(Q934="","",B934+Lists!$Y$6)</f>
        <v/>
      </c>
      <c r="T934" s="29"/>
      <c r="U934" s="33" t="str">
        <f aca="true">IF(J934="","",IF(Q934="","—",IF(T934="Correct","Mastered",IF(OR(R934="Wrong",T934="Wrong"),"Keep reviewing",IF(AND(R934="",TODAY()&gt;=Q934),"Retry 1 DUE",IF(AND(R934="Correct",T934="",TODAY()&gt;=S934),"Retry 2 DUE",IF(R934="","Retry 1 scheduled","Retry 2 scheduled")))))))</f>
        <v/>
      </c>
    </row>
    <row r="935" customFormat="false" ht="15" hidden="false" customHeight="false" outlineLevel="0" collapsed="false">
      <c r="A935" s="27" t="str">
        <f aca="false">IF(COUNTA(B935:I935)=0,"",ROW()-4)</f>
        <v/>
      </c>
      <c r="B935" s="28"/>
      <c r="C935" s="29"/>
      <c r="D935" s="30"/>
      <c r="E935" s="29"/>
      <c r="F935" s="30"/>
      <c r="G935" s="31"/>
      <c r="H935" s="32"/>
      <c r="I935" s="32"/>
      <c r="J935" s="33" t="str">
        <f aca="false">IF(OR(H935="",I935=""),"",IF(UPPER(SUBSTITUTE(SUBSTITUTE(SUBSTITUTE(H935," ",""),",",""),";",""))=UPPER(SUBSTITUTE(SUBSTITUTE(SUBSTITUTE(I935," ",""),",",""),";","")),"Correct","Wrong"))</f>
        <v/>
      </c>
      <c r="K935" s="29"/>
      <c r="L935" s="29"/>
      <c r="M935" s="27" t="str">
        <f aca="false">IF(E935="","",IFERROR(INDEX(Lists!$B$5:$B$12,MATCH(E935,Lists!$A$5:$A$12,0)),""))</f>
        <v/>
      </c>
      <c r="N935" s="33" t="str">
        <f aca="false">IF(OR(L935="",M935=""),"",IF(L935&gt;M935,"Slow",IF(AND(J935="Wrong",L935&lt;0.5*M935),"Rushed?","OK")))</f>
        <v/>
      </c>
      <c r="O935" s="30"/>
      <c r="P935" s="30"/>
      <c r="Q935" s="34" t="str">
        <f aca="false">IF(OR(B935="",J935=""),"",IF(OR(J935="Wrong",K935="50-50",K935="Guess"),B935+Lists!$Y$5,""))</f>
        <v/>
      </c>
      <c r="R935" s="29"/>
      <c r="S935" s="34" t="str">
        <f aca="false">IF(Q935="","",B935+Lists!$Y$6)</f>
        <v/>
      </c>
      <c r="T935" s="29"/>
      <c r="U935" s="33" t="str">
        <f aca="true">IF(J935="","",IF(Q935="","—",IF(T935="Correct","Mastered",IF(OR(R935="Wrong",T935="Wrong"),"Keep reviewing",IF(AND(R935="",TODAY()&gt;=Q935),"Retry 1 DUE",IF(AND(R935="Correct",T935="",TODAY()&gt;=S935),"Retry 2 DUE",IF(R935="","Retry 1 scheduled","Retry 2 scheduled")))))))</f>
        <v/>
      </c>
    </row>
    <row r="936" customFormat="false" ht="15" hidden="false" customHeight="false" outlineLevel="0" collapsed="false">
      <c r="A936" s="27" t="str">
        <f aca="false">IF(COUNTA(B936:I936)=0,"",ROW()-4)</f>
        <v/>
      </c>
      <c r="B936" s="28"/>
      <c r="C936" s="29"/>
      <c r="D936" s="30"/>
      <c r="E936" s="29"/>
      <c r="F936" s="30"/>
      <c r="G936" s="31"/>
      <c r="H936" s="32"/>
      <c r="I936" s="32"/>
      <c r="J936" s="33" t="str">
        <f aca="false">IF(OR(H936="",I936=""),"",IF(UPPER(SUBSTITUTE(SUBSTITUTE(SUBSTITUTE(H936," ",""),",",""),";",""))=UPPER(SUBSTITUTE(SUBSTITUTE(SUBSTITUTE(I936," ",""),",",""),";","")),"Correct","Wrong"))</f>
        <v/>
      </c>
      <c r="K936" s="29"/>
      <c r="L936" s="29"/>
      <c r="M936" s="27" t="str">
        <f aca="false">IF(E936="","",IFERROR(INDEX(Lists!$B$5:$B$12,MATCH(E936,Lists!$A$5:$A$12,0)),""))</f>
        <v/>
      </c>
      <c r="N936" s="33" t="str">
        <f aca="false">IF(OR(L936="",M936=""),"",IF(L936&gt;M936,"Slow",IF(AND(J936="Wrong",L936&lt;0.5*M936),"Rushed?","OK")))</f>
        <v/>
      </c>
      <c r="O936" s="30"/>
      <c r="P936" s="30"/>
      <c r="Q936" s="34" t="str">
        <f aca="false">IF(OR(B936="",J936=""),"",IF(OR(J936="Wrong",K936="50-50",K936="Guess"),B936+Lists!$Y$5,""))</f>
        <v/>
      </c>
      <c r="R936" s="29"/>
      <c r="S936" s="34" t="str">
        <f aca="false">IF(Q936="","",B936+Lists!$Y$6)</f>
        <v/>
      </c>
      <c r="T936" s="29"/>
      <c r="U936" s="33" t="str">
        <f aca="true">IF(J936="","",IF(Q936="","—",IF(T936="Correct","Mastered",IF(OR(R936="Wrong",T936="Wrong"),"Keep reviewing",IF(AND(R936="",TODAY()&gt;=Q936),"Retry 1 DUE",IF(AND(R936="Correct",T936="",TODAY()&gt;=S936),"Retry 2 DUE",IF(R936="","Retry 1 scheduled","Retry 2 scheduled")))))))</f>
        <v/>
      </c>
    </row>
    <row r="937" customFormat="false" ht="15" hidden="false" customHeight="false" outlineLevel="0" collapsed="false">
      <c r="A937" s="27" t="str">
        <f aca="false">IF(COUNTA(B937:I937)=0,"",ROW()-4)</f>
        <v/>
      </c>
      <c r="B937" s="28"/>
      <c r="C937" s="29"/>
      <c r="D937" s="30"/>
      <c r="E937" s="29"/>
      <c r="F937" s="30"/>
      <c r="G937" s="31"/>
      <c r="H937" s="32"/>
      <c r="I937" s="32"/>
      <c r="J937" s="33" t="str">
        <f aca="false">IF(OR(H937="",I937=""),"",IF(UPPER(SUBSTITUTE(SUBSTITUTE(SUBSTITUTE(H937," ",""),",",""),";",""))=UPPER(SUBSTITUTE(SUBSTITUTE(SUBSTITUTE(I937," ",""),",",""),";","")),"Correct","Wrong"))</f>
        <v/>
      </c>
      <c r="K937" s="29"/>
      <c r="L937" s="29"/>
      <c r="M937" s="27" t="str">
        <f aca="false">IF(E937="","",IFERROR(INDEX(Lists!$B$5:$B$12,MATCH(E937,Lists!$A$5:$A$12,0)),""))</f>
        <v/>
      </c>
      <c r="N937" s="33" t="str">
        <f aca="false">IF(OR(L937="",M937=""),"",IF(L937&gt;M937,"Slow",IF(AND(J937="Wrong",L937&lt;0.5*M937),"Rushed?","OK")))</f>
        <v/>
      </c>
      <c r="O937" s="30"/>
      <c r="P937" s="30"/>
      <c r="Q937" s="34" t="str">
        <f aca="false">IF(OR(B937="",J937=""),"",IF(OR(J937="Wrong",K937="50-50",K937="Guess"),B937+Lists!$Y$5,""))</f>
        <v/>
      </c>
      <c r="R937" s="29"/>
      <c r="S937" s="34" t="str">
        <f aca="false">IF(Q937="","",B937+Lists!$Y$6)</f>
        <v/>
      </c>
      <c r="T937" s="29"/>
      <c r="U937" s="33" t="str">
        <f aca="true">IF(J937="","",IF(Q937="","—",IF(T937="Correct","Mastered",IF(OR(R937="Wrong",T937="Wrong"),"Keep reviewing",IF(AND(R937="",TODAY()&gt;=Q937),"Retry 1 DUE",IF(AND(R937="Correct",T937="",TODAY()&gt;=S937),"Retry 2 DUE",IF(R937="","Retry 1 scheduled","Retry 2 scheduled")))))))</f>
        <v/>
      </c>
    </row>
    <row r="938" customFormat="false" ht="15" hidden="false" customHeight="false" outlineLevel="0" collapsed="false">
      <c r="A938" s="27" t="str">
        <f aca="false">IF(COUNTA(B938:I938)=0,"",ROW()-4)</f>
        <v/>
      </c>
      <c r="B938" s="28"/>
      <c r="C938" s="29"/>
      <c r="D938" s="30"/>
      <c r="E938" s="29"/>
      <c r="F938" s="30"/>
      <c r="G938" s="31"/>
      <c r="H938" s="32"/>
      <c r="I938" s="32"/>
      <c r="J938" s="33" t="str">
        <f aca="false">IF(OR(H938="",I938=""),"",IF(UPPER(SUBSTITUTE(SUBSTITUTE(SUBSTITUTE(H938," ",""),",",""),";",""))=UPPER(SUBSTITUTE(SUBSTITUTE(SUBSTITUTE(I938," ",""),",",""),";","")),"Correct","Wrong"))</f>
        <v/>
      </c>
      <c r="K938" s="29"/>
      <c r="L938" s="29"/>
      <c r="M938" s="27" t="str">
        <f aca="false">IF(E938="","",IFERROR(INDEX(Lists!$B$5:$B$12,MATCH(E938,Lists!$A$5:$A$12,0)),""))</f>
        <v/>
      </c>
      <c r="N938" s="33" t="str">
        <f aca="false">IF(OR(L938="",M938=""),"",IF(L938&gt;M938,"Slow",IF(AND(J938="Wrong",L938&lt;0.5*M938),"Rushed?","OK")))</f>
        <v/>
      </c>
      <c r="O938" s="30"/>
      <c r="P938" s="30"/>
      <c r="Q938" s="34" t="str">
        <f aca="false">IF(OR(B938="",J938=""),"",IF(OR(J938="Wrong",K938="50-50",K938="Guess"),B938+Lists!$Y$5,""))</f>
        <v/>
      </c>
      <c r="R938" s="29"/>
      <c r="S938" s="34" t="str">
        <f aca="false">IF(Q938="","",B938+Lists!$Y$6)</f>
        <v/>
      </c>
      <c r="T938" s="29"/>
      <c r="U938" s="33" t="str">
        <f aca="true">IF(J938="","",IF(Q938="","—",IF(T938="Correct","Mastered",IF(OR(R938="Wrong",T938="Wrong"),"Keep reviewing",IF(AND(R938="",TODAY()&gt;=Q938),"Retry 1 DUE",IF(AND(R938="Correct",T938="",TODAY()&gt;=S938),"Retry 2 DUE",IF(R938="","Retry 1 scheduled","Retry 2 scheduled")))))))</f>
        <v/>
      </c>
    </row>
    <row r="939" customFormat="false" ht="15" hidden="false" customHeight="false" outlineLevel="0" collapsed="false">
      <c r="A939" s="27" t="str">
        <f aca="false">IF(COUNTA(B939:I939)=0,"",ROW()-4)</f>
        <v/>
      </c>
      <c r="B939" s="28"/>
      <c r="C939" s="29"/>
      <c r="D939" s="30"/>
      <c r="E939" s="29"/>
      <c r="F939" s="30"/>
      <c r="G939" s="31"/>
      <c r="H939" s="32"/>
      <c r="I939" s="32"/>
      <c r="J939" s="33" t="str">
        <f aca="false">IF(OR(H939="",I939=""),"",IF(UPPER(SUBSTITUTE(SUBSTITUTE(SUBSTITUTE(H939," ",""),",",""),";",""))=UPPER(SUBSTITUTE(SUBSTITUTE(SUBSTITUTE(I939," ",""),",",""),";","")),"Correct","Wrong"))</f>
        <v/>
      </c>
      <c r="K939" s="29"/>
      <c r="L939" s="29"/>
      <c r="M939" s="27" t="str">
        <f aca="false">IF(E939="","",IFERROR(INDEX(Lists!$B$5:$B$12,MATCH(E939,Lists!$A$5:$A$12,0)),""))</f>
        <v/>
      </c>
      <c r="N939" s="33" t="str">
        <f aca="false">IF(OR(L939="",M939=""),"",IF(L939&gt;M939,"Slow",IF(AND(J939="Wrong",L939&lt;0.5*M939),"Rushed?","OK")))</f>
        <v/>
      </c>
      <c r="O939" s="30"/>
      <c r="P939" s="30"/>
      <c r="Q939" s="34" t="str">
        <f aca="false">IF(OR(B939="",J939=""),"",IF(OR(J939="Wrong",K939="50-50",K939="Guess"),B939+Lists!$Y$5,""))</f>
        <v/>
      </c>
      <c r="R939" s="29"/>
      <c r="S939" s="34" t="str">
        <f aca="false">IF(Q939="","",B939+Lists!$Y$6)</f>
        <v/>
      </c>
      <c r="T939" s="29"/>
      <c r="U939" s="33" t="str">
        <f aca="true">IF(J939="","",IF(Q939="","—",IF(T939="Correct","Mastered",IF(OR(R939="Wrong",T939="Wrong"),"Keep reviewing",IF(AND(R939="",TODAY()&gt;=Q939),"Retry 1 DUE",IF(AND(R939="Correct",T939="",TODAY()&gt;=S939),"Retry 2 DUE",IF(R939="","Retry 1 scheduled","Retry 2 scheduled")))))))</f>
        <v/>
      </c>
    </row>
    <row r="940" customFormat="false" ht="15" hidden="false" customHeight="false" outlineLevel="0" collapsed="false">
      <c r="A940" s="27" t="str">
        <f aca="false">IF(COUNTA(B940:I940)=0,"",ROW()-4)</f>
        <v/>
      </c>
      <c r="B940" s="28"/>
      <c r="C940" s="29"/>
      <c r="D940" s="30"/>
      <c r="E940" s="29"/>
      <c r="F940" s="30"/>
      <c r="G940" s="31"/>
      <c r="H940" s="32"/>
      <c r="I940" s="32"/>
      <c r="J940" s="33" t="str">
        <f aca="false">IF(OR(H940="",I940=""),"",IF(UPPER(SUBSTITUTE(SUBSTITUTE(SUBSTITUTE(H940," ",""),",",""),";",""))=UPPER(SUBSTITUTE(SUBSTITUTE(SUBSTITUTE(I940," ",""),",",""),";","")),"Correct","Wrong"))</f>
        <v/>
      </c>
      <c r="K940" s="29"/>
      <c r="L940" s="29"/>
      <c r="M940" s="27" t="str">
        <f aca="false">IF(E940="","",IFERROR(INDEX(Lists!$B$5:$B$12,MATCH(E940,Lists!$A$5:$A$12,0)),""))</f>
        <v/>
      </c>
      <c r="N940" s="33" t="str">
        <f aca="false">IF(OR(L940="",M940=""),"",IF(L940&gt;M940,"Slow",IF(AND(J940="Wrong",L940&lt;0.5*M940),"Rushed?","OK")))</f>
        <v/>
      </c>
      <c r="O940" s="30"/>
      <c r="P940" s="30"/>
      <c r="Q940" s="34" t="str">
        <f aca="false">IF(OR(B940="",J940=""),"",IF(OR(J940="Wrong",K940="50-50",K940="Guess"),B940+Lists!$Y$5,""))</f>
        <v/>
      </c>
      <c r="R940" s="29"/>
      <c r="S940" s="34" t="str">
        <f aca="false">IF(Q940="","",B940+Lists!$Y$6)</f>
        <v/>
      </c>
      <c r="T940" s="29"/>
      <c r="U940" s="33" t="str">
        <f aca="true">IF(J940="","",IF(Q940="","—",IF(T940="Correct","Mastered",IF(OR(R940="Wrong",T940="Wrong"),"Keep reviewing",IF(AND(R940="",TODAY()&gt;=Q940),"Retry 1 DUE",IF(AND(R940="Correct",T940="",TODAY()&gt;=S940),"Retry 2 DUE",IF(R940="","Retry 1 scheduled","Retry 2 scheduled")))))))</f>
        <v/>
      </c>
    </row>
    <row r="941" customFormat="false" ht="15" hidden="false" customHeight="false" outlineLevel="0" collapsed="false">
      <c r="A941" s="27" t="str">
        <f aca="false">IF(COUNTA(B941:I941)=0,"",ROW()-4)</f>
        <v/>
      </c>
      <c r="B941" s="28"/>
      <c r="C941" s="29"/>
      <c r="D941" s="30"/>
      <c r="E941" s="29"/>
      <c r="F941" s="30"/>
      <c r="G941" s="31"/>
      <c r="H941" s="32"/>
      <c r="I941" s="32"/>
      <c r="J941" s="33" t="str">
        <f aca="false">IF(OR(H941="",I941=""),"",IF(UPPER(SUBSTITUTE(SUBSTITUTE(SUBSTITUTE(H941," ",""),",",""),";",""))=UPPER(SUBSTITUTE(SUBSTITUTE(SUBSTITUTE(I941," ",""),",",""),";","")),"Correct","Wrong"))</f>
        <v/>
      </c>
      <c r="K941" s="29"/>
      <c r="L941" s="29"/>
      <c r="M941" s="27" t="str">
        <f aca="false">IF(E941="","",IFERROR(INDEX(Lists!$B$5:$B$12,MATCH(E941,Lists!$A$5:$A$12,0)),""))</f>
        <v/>
      </c>
      <c r="N941" s="33" t="str">
        <f aca="false">IF(OR(L941="",M941=""),"",IF(L941&gt;M941,"Slow",IF(AND(J941="Wrong",L941&lt;0.5*M941),"Rushed?","OK")))</f>
        <v/>
      </c>
      <c r="O941" s="30"/>
      <c r="P941" s="30"/>
      <c r="Q941" s="34" t="str">
        <f aca="false">IF(OR(B941="",J941=""),"",IF(OR(J941="Wrong",K941="50-50",K941="Guess"),B941+Lists!$Y$5,""))</f>
        <v/>
      </c>
      <c r="R941" s="29"/>
      <c r="S941" s="34" t="str">
        <f aca="false">IF(Q941="","",B941+Lists!$Y$6)</f>
        <v/>
      </c>
      <c r="T941" s="29"/>
      <c r="U941" s="33" t="str">
        <f aca="true">IF(J941="","",IF(Q941="","—",IF(T941="Correct","Mastered",IF(OR(R941="Wrong",T941="Wrong"),"Keep reviewing",IF(AND(R941="",TODAY()&gt;=Q941),"Retry 1 DUE",IF(AND(R941="Correct",T941="",TODAY()&gt;=S941),"Retry 2 DUE",IF(R941="","Retry 1 scheduled","Retry 2 scheduled")))))))</f>
        <v/>
      </c>
    </row>
    <row r="942" customFormat="false" ht="15" hidden="false" customHeight="false" outlineLevel="0" collapsed="false">
      <c r="A942" s="27" t="str">
        <f aca="false">IF(COUNTA(B942:I942)=0,"",ROW()-4)</f>
        <v/>
      </c>
      <c r="B942" s="28"/>
      <c r="C942" s="29"/>
      <c r="D942" s="30"/>
      <c r="E942" s="29"/>
      <c r="F942" s="30"/>
      <c r="G942" s="31"/>
      <c r="H942" s="32"/>
      <c r="I942" s="32"/>
      <c r="J942" s="33" t="str">
        <f aca="false">IF(OR(H942="",I942=""),"",IF(UPPER(SUBSTITUTE(SUBSTITUTE(SUBSTITUTE(H942," ",""),",",""),";",""))=UPPER(SUBSTITUTE(SUBSTITUTE(SUBSTITUTE(I942," ",""),",",""),";","")),"Correct","Wrong"))</f>
        <v/>
      </c>
      <c r="K942" s="29"/>
      <c r="L942" s="29"/>
      <c r="M942" s="27" t="str">
        <f aca="false">IF(E942="","",IFERROR(INDEX(Lists!$B$5:$B$12,MATCH(E942,Lists!$A$5:$A$12,0)),""))</f>
        <v/>
      </c>
      <c r="N942" s="33" t="str">
        <f aca="false">IF(OR(L942="",M942=""),"",IF(L942&gt;M942,"Slow",IF(AND(J942="Wrong",L942&lt;0.5*M942),"Rushed?","OK")))</f>
        <v/>
      </c>
      <c r="O942" s="30"/>
      <c r="P942" s="30"/>
      <c r="Q942" s="34" t="str">
        <f aca="false">IF(OR(B942="",J942=""),"",IF(OR(J942="Wrong",K942="50-50",K942="Guess"),B942+Lists!$Y$5,""))</f>
        <v/>
      </c>
      <c r="R942" s="29"/>
      <c r="S942" s="34" t="str">
        <f aca="false">IF(Q942="","",B942+Lists!$Y$6)</f>
        <v/>
      </c>
      <c r="T942" s="29"/>
      <c r="U942" s="33" t="str">
        <f aca="true">IF(J942="","",IF(Q942="","—",IF(T942="Correct","Mastered",IF(OR(R942="Wrong",T942="Wrong"),"Keep reviewing",IF(AND(R942="",TODAY()&gt;=Q942),"Retry 1 DUE",IF(AND(R942="Correct",T942="",TODAY()&gt;=S942),"Retry 2 DUE",IF(R942="","Retry 1 scheduled","Retry 2 scheduled")))))))</f>
        <v/>
      </c>
    </row>
    <row r="943" customFormat="false" ht="15" hidden="false" customHeight="false" outlineLevel="0" collapsed="false">
      <c r="A943" s="27" t="str">
        <f aca="false">IF(COUNTA(B943:I943)=0,"",ROW()-4)</f>
        <v/>
      </c>
      <c r="B943" s="28"/>
      <c r="C943" s="29"/>
      <c r="D943" s="30"/>
      <c r="E943" s="29"/>
      <c r="F943" s="30"/>
      <c r="G943" s="31"/>
      <c r="H943" s="32"/>
      <c r="I943" s="32"/>
      <c r="J943" s="33" t="str">
        <f aca="false">IF(OR(H943="",I943=""),"",IF(UPPER(SUBSTITUTE(SUBSTITUTE(SUBSTITUTE(H943," ",""),",",""),";",""))=UPPER(SUBSTITUTE(SUBSTITUTE(SUBSTITUTE(I943," ",""),",",""),";","")),"Correct","Wrong"))</f>
        <v/>
      </c>
      <c r="K943" s="29"/>
      <c r="L943" s="29"/>
      <c r="M943" s="27" t="str">
        <f aca="false">IF(E943="","",IFERROR(INDEX(Lists!$B$5:$B$12,MATCH(E943,Lists!$A$5:$A$12,0)),""))</f>
        <v/>
      </c>
      <c r="N943" s="33" t="str">
        <f aca="false">IF(OR(L943="",M943=""),"",IF(L943&gt;M943,"Slow",IF(AND(J943="Wrong",L943&lt;0.5*M943),"Rushed?","OK")))</f>
        <v/>
      </c>
      <c r="O943" s="30"/>
      <c r="P943" s="30"/>
      <c r="Q943" s="34" t="str">
        <f aca="false">IF(OR(B943="",J943=""),"",IF(OR(J943="Wrong",K943="50-50",K943="Guess"),B943+Lists!$Y$5,""))</f>
        <v/>
      </c>
      <c r="R943" s="29"/>
      <c r="S943" s="34" t="str">
        <f aca="false">IF(Q943="","",B943+Lists!$Y$6)</f>
        <v/>
      </c>
      <c r="T943" s="29"/>
      <c r="U943" s="33" t="str">
        <f aca="true">IF(J943="","",IF(Q943="","—",IF(T943="Correct","Mastered",IF(OR(R943="Wrong",T943="Wrong"),"Keep reviewing",IF(AND(R943="",TODAY()&gt;=Q943),"Retry 1 DUE",IF(AND(R943="Correct",T943="",TODAY()&gt;=S943),"Retry 2 DUE",IF(R943="","Retry 1 scheduled","Retry 2 scheduled")))))))</f>
        <v/>
      </c>
    </row>
    <row r="944" customFormat="false" ht="15" hidden="false" customHeight="false" outlineLevel="0" collapsed="false">
      <c r="A944" s="27" t="str">
        <f aca="false">IF(COUNTA(B944:I944)=0,"",ROW()-4)</f>
        <v/>
      </c>
      <c r="B944" s="28"/>
      <c r="C944" s="29"/>
      <c r="D944" s="30"/>
      <c r="E944" s="29"/>
      <c r="F944" s="30"/>
      <c r="G944" s="31"/>
      <c r="H944" s="32"/>
      <c r="I944" s="32"/>
      <c r="J944" s="33" t="str">
        <f aca="false">IF(OR(H944="",I944=""),"",IF(UPPER(SUBSTITUTE(SUBSTITUTE(SUBSTITUTE(H944," ",""),",",""),";",""))=UPPER(SUBSTITUTE(SUBSTITUTE(SUBSTITUTE(I944," ",""),",",""),";","")),"Correct","Wrong"))</f>
        <v/>
      </c>
      <c r="K944" s="29"/>
      <c r="L944" s="29"/>
      <c r="M944" s="27" t="str">
        <f aca="false">IF(E944="","",IFERROR(INDEX(Lists!$B$5:$B$12,MATCH(E944,Lists!$A$5:$A$12,0)),""))</f>
        <v/>
      </c>
      <c r="N944" s="33" t="str">
        <f aca="false">IF(OR(L944="",M944=""),"",IF(L944&gt;M944,"Slow",IF(AND(J944="Wrong",L944&lt;0.5*M944),"Rushed?","OK")))</f>
        <v/>
      </c>
      <c r="O944" s="30"/>
      <c r="P944" s="30"/>
      <c r="Q944" s="34" t="str">
        <f aca="false">IF(OR(B944="",J944=""),"",IF(OR(J944="Wrong",K944="50-50",K944="Guess"),B944+Lists!$Y$5,""))</f>
        <v/>
      </c>
      <c r="R944" s="29"/>
      <c r="S944" s="34" t="str">
        <f aca="false">IF(Q944="","",B944+Lists!$Y$6)</f>
        <v/>
      </c>
      <c r="T944" s="29"/>
      <c r="U944" s="33" t="str">
        <f aca="true">IF(J944="","",IF(Q944="","—",IF(T944="Correct","Mastered",IF(OR(R944="Wrong",T944="Wrong"),"Keep reviewing",IF(AND(R944="",TODAY()&gt;=Q944),"Retry 1 DUE",IF(AND(R944="Correct",T944="",TODAY()&gt;=S944),"Retry 2 DUE",IF(R944="","Retry 1 scheduled","Retry 2 scheduled")))))))</f>
        <v/>
      </c>
    </row>
    <row r="945" customFormat="false" ht="15" hidden="false" customHeight="false" outlineLevel="0" collapsed="false">
      <c r="A945" s="27" t="str">
        <f aca="false">IF(COUNTA(B945:I945)=0,"",ROW()-4)</f>
        <v/>
      </c>
      <c r="B945" s="28"/>
      <c r="C945" s="29"/>
      <c r="D945" s="30"/>
      <c r="E945" s="29"/>
      <c r="F945" s="30"/>
      <c r="G945" s="31"/>
      <c r="H945" s="32"/>
      <c r="I945" s="32"/>
      <c r="J945" s="33" t="str">
        <f aca="false">IF(OR(H945="",I945=""),"",IF(UPPER(SUBSTITUTE(SUBSTITUTE(SUBSTITUTE(H945," ",""),",",""),";",""))=UPPER(SUBSTITUTE(SUBSTITUTE(SUBSTITUTE(I945," ",""),",",""),";","")),"Correct","Wrong"))</f>
        <v/>
      </c>
      <c r="K945" s="29"/>
      <c r="L945" s="29"/>
      <c r="M945" s="27" t="str">
        <f aca="false">IF(E945="","",IFERROR(INDEX(Lists!$B$5:$B$12,MATCH(E945,Lists!$A$5:$A$12,0)),""))</f>
        <v/>
      </c>
      <c r="N945" s="33" t="str">
        <f aca="false">IF(OR(L945="",M945=""),"",IF(L945&gt;M945,"Slow",IF(AND(J945="Wrong",L945&lt;0.5*M945),"Rushed?","OK")))</f>
        <v/>
      </c>
      <c r="O945" s="30"/>
      <c r="P945" s="30"/>
      <c r="Q945" s="34" t="str">
        <f aca="false">IF(OR(B945="",J945=""),"",IF(OR(J945="Wrong",K945="50-50",K945="Guess"),B945+Lists!$Y$5,""))</f>
        <v/>
      </c>
      <c r="R945" s="29"/>
      <c r="S945" s="34" t="str">
        <f aca="false">IF(Q945="","",B945+Lists!$Y$6)</f>
        <v/>
      </c>
      <c r="T945" s="29"/>
      <c r="U945" s="33" t="str">
        <f aca="true">IF(J945="","",IF(Q945="","—",IF(T945="Correct","Mastered",IF(OR(R945="Wrong",T945="Wrong"),"Keep reviewing",IF(AND(R945="",TODAY()&gt;=Q945),"Retry 1 DUE",IF(AND(R945="Correct",T945="",TODAY()&gt;=S945),"Retry 2 DUE",IF(R945="","Retry 1 scheduled","Retry 2 scheduled")))))))</f>
        <v/>
      </c>
    </row>
    <row r="946" customFormat="false" ht="15" hidden="false" customHeight="false" outlineLevel="0" collapsed="false">
      <c r="A946" s="27" t="str">
        <f aca="false">IF(COUNTA(B946:I946)=0,"",ROW()-4)</f>
        <v/>
      </c>
      <c r="B946" s="28"/>
      <c r="C946" s="29"/>
      <c r="D946" s="30"/>
      <c r="E946" s="29"/>
      <c r="F946" s="30"/>
      <c r="G946" s="31"/>
      <c r="H946" s="32"/>
      <c r="I946" s="32"/>
      <c r="J946" s="33" t="str">
        <f aca="false">IF(OR(H946="",I946=""),"",IF(UPPER(SUBSTITUTE(SUBSTITUTE(SUBSTITUTE(H946," ",""),",",""),";",""))=UPPER(SUBSTITUTE(SUBSTITUTE(SUBSTITUTE(I946," ",""),",",""),";","")),"Correct","Wrong"))</f>
        <v/>
      </c>
      <c r="K946" s="29"/>
      <c r="L946" s="29"/>
      <c r="M946" s="27" t="str">
        <f aca="false">IF(E946="","",IFERROR(INDEX(Lists!$B$5:$B$12,MATCH(E946,Lists!$A$5:$A$12,0)),""))</f>
        <v/>
      </c>
      <c r="N946" s="33" t="str">
        <f aca="false">IF(OR(L946="",M946=""),"",IF(L946&gt;M946,"Slow",IF(AND(J946="Wrong",L946&lt;0.5*M946),"Rushed?","OK")))</f>
        <v/>
      </c>
      <c r="O946" s="30"/>
      <c r="P946" s="30"/>
      <c r="Q946" s="34" t="str">
        <f aca="false">IF(OR(B946="",J946=""),"",IF(OR(J946="Wrong",K946="50-50",K946="Guess"),B946+Lists!$Y$5,""))</f>
        <v/>
      </c>
      <c r="R946" s="29"/>
      <c r="S946" s="34" t="str">
        <f aca="false">IF(Q946="","",B946+Lists!$Y$6)</f>
        <v/>
      </c>
      <c r="T946" s="29"/>
      <c r="U946" s="33" t="str">
        <f aca="true">IF(J946="","",IF(Q946="","—",IF(T946="Correct","Mastered",IF(OR(R946="Wrong",T946="Wrong"),"Keep reviewing",IF(AND(R946="",TODAY()&gt;=Q946),"Retry 1 DUE",IF(AND(R946="Correct",T946="",TODAY()&gt;=S946),"Retry 2 DUE",IF(R946="","Retry 1 scheduled","Retry 2 scheduled")))))))</f>
        <v/>
      </c>
    </row>
    <row r="947" customFormat="false" ht="15" hidden="false" customHeight="false" outlineLevel="0" collapsed="false">
      <c r="A947" s="27" t="str">
        <f aca="false">IF(COUNTA(B947:I947)=0,"",ROW()-4)</f>
        <v/>
      </c>
      <c r="B947" s="28"/>
      <c r="C947" s="29"/>
      <c r="D947" s="30"/>
      <c r="E947" s="29"/>
      <c r="F947" s="30"/>
      <c r="G947" s="31"/>
      <c r="H947" s="32"/>
      <c r="I947" s="32"/>
      <c r="J947" s="33" t="str">
        <f aca="false">IF(OR(H947="",I947=""),"",IF(UPPER(SUBSTITUTE(SUBSTITUTE(SUBSTITUTE(H947," ",""),",",""),";",""))=UPPER(SUBSTITUTE(SUBSTITUTE(SUBSTITUTE(I947," ",""),",",""),";","")),"Correct","Wrong"))</f>
        <v/>
      </c>
      <c r="K947" s="29"/>
      <c r="L947" s="29"/>
      <c r="M947" s="27" t="str">
        <f aca="false">IF(E947="","",IFERROR(INDEX(Lists!$B$5:$B$12,MATCH(E947,Lists!$A$5:$A$12,0)),""))</f>
        <v/>
      </c>
      <c r="N947" s="33" t="str">
        <f aca="false">IF(OR(L947="",M947=""),"",IF(L947&gt;M947,"Slow",IF(AND(J947="Wrong",L947&lt;0.5*M947),"Rushed?","OK")))</f>
        <v/>
      </c>
      <c r="O947" s="30"/>
      <c r="P947" s="30"/>
      <c r="Q947" s="34" t="str">
        <f aca="false">IF(OR(B947="",J947=""),"",IF(OR(J947="Wrong",K947="50-50",K947="Guess"),B947+Lists!$Y$5,""))</f>
        <v/>
      </c>
      <c r="R947" s="29"/>
      <c r="S947" s="34" t="str">
        <f aca="false">IF(Q947="","",B947+Lists!$Y$6)</f>
        <v/>
      </c>
      <c r="T947" s="29"/>
      <c r="U947" s="33" t="str">
        <f aca="true">IF(J947="","",IF(Q947="","—",IF(T947="Correct","Mastered",IF(OR(R947="Wrong",T947="Wrong"),"Keep reviewing",IF(AND(R947="",TODAY()&gt;=Q947),"Retry 1 DUE",IF(AND(R947="Correct",T947="",TODAY()&gt;=S947),"Retry 2 DUE",IF(R947="","Retry 1 scheduled","Retry 2 scheduled")))))))</f>
        <v/>
      </c>
    </row>
    <row r="948" customFormat="false" ht="15" hidden="false" customHeight="false" outlineLevel="0" collapsed="false">
      <c r="A948" s="27" t="str">
        <f aca="false">IF(COUNTA(B948:I948)=0,"",ROW()-4)</f>
        <v/>
      </c>
      <c r="B948" s="28"/>
      <c r="C948" s="29"/>
      <c r="D948" s="30"/>
      <c r="E948" s="29"/>
      <c r="F948" s="30"/>
      <c r="G948" s="31"/>
      <c r="H948" s="32"/>
      <c r="I948" s="32"/>
      <c r="J948" s="33" t="str">
        <f aca="false">IF(OR(H948="",I948=""),"",IF(UPPER(SUBSTITUTE(SUBSTITUTE(SUBSTITUTE(H948," ",""),",",""),";",""))=UPPER(SUBSTITUTE(SUBSTITUTE(SUBSTITUTE(I948," ",""),",",""),";","")),"Correct","Wrong"))</f>
        <v/>
      </c>
      <c r="K948" s="29"/>
      <c r="L948" s="29"/>
      <c r="M948" s="27" t="str">
        <f aca="false">IF(E948="","",IFERROR(INDEX(Lists!$B$5:$B$12,MATCH(E948,Lists!$A$5:$A$12,0)),""))</f>
        <v/>
      </c>
      <c r="N948" s="33" t="str">
        <f aca="false">IF(OR(L948="",M948=""),"",IF(L948&gt;M948,"Slow",IF(AND(J948="Wrong",L948&lt;0.5*M948),"Rushed?","OK")))</f>
        <v/>
      </c>
      <c r="O948" s="30"/>
      <c r="P948" s="30"/>
      <c r="Q948" s="34" t="str">
        <f aca="false">IF(OR(B948="",J948=""),"",IF(OR(J948="Wrong",K948="50-50",K948="Guess"),B948+Lists!$Y$5,""))</f>
        <v/>
      </c>
      <c r="R948" s="29"/>
      <c r="S948" s="34" t="str">
        <f aca="false">IF(Q948="","",B948+Lists!$Y$6)</f>
        <v/>
      </c>
      <c r="T948" s="29"/>
      <c r="U948" s="33" t="str">
        <f aca="true">IF(J948="","",IF(Q948="","—",IF(T948="Correct","Mastered",IF(OR(R948="Wrong",T948="Wrong"),"Keep reviewing",IF(AND(R948="",TODAY()&gt;=Q948),"Retry 1 DUE",IF(AND(R948="Correct",T948="",TODAY()&gt;=S948),"Retry 2 DUE",IF(R948="","Retry 1 scheduled","Retry 2 scheduled")))))))</f>
        <v/>
      </c>
    </row>
    <row r="949" customFormat="false" ht="15" hidden="false" customHeight="false" outlineLevel="0" collapsed="false">
      <c r="A949" s="27" t="str">
        <f aca="false">IF(COUNTA(B949:I949)=0,"",ROW()-4)</f>
        <v/>
      </c>
      <c r="B949" s="28"/>
      <c r="C949" s="29"/>
      <c r="D949" s="30"/>
      <c r="E949" s="29"/>
      <c r="F949" s="30"/>
      <c r="G949" s="31"/>
      <c r="H949" s="32"/>
      <c r="I949" s="32"/>
      <c r="J949" s="33" t="str">
        <f aca="false">IF(OR(H949="",I949=""),"",IF(UPPER(SUBSTITUTE(SUBSTITUTE(SUBSTITUTE(H949," ",""),",",""),";",""))=UPPER(SUBSTITUTE(SUBSTITUTE(SUBSTITUTE(I949," ",""),",",""),";","")),"Correct","Wrong"))</f>
        <v/>
      </c>
      <c r="K949" s="29"/>
      <c r="L949" s="29"/>
      <c r="M949" s="27" t="str">
        <f aca="false">IF(E949="","",IFERROR(INDEX(Lists!$B$5:$B$12,MATCH(E949,Lists!$A$5:$A$12,0)),""))</f>
        <v/>
      </c>
      <c r="N949" s="33" t="str">
        <f aca="false">IF(OR(L949="",M949=""),"",IF(L949&gt;M949,"Slow",IF(AND(J949="Wrong",L949&lt;0.5*M949),"Rushed?","OK")))</f>
        <v/>
      </c>
      <c r="O949" s="30"/>
      <c r="P949" s="30"/>
      <c r="Q949" s="34" t="str">
        <f aca="false">IF(OR(B949="",J949=""),"",IF(OR(J949="Wrong",K949="50-50",K949="Guess"),B949+Lists!$Y$5,""))</f>
        <v/>
      </c>
      <c r="R949" s="29"/>
      <c r="S949" s="34" t="str">
        <f aca="false">IF(Q949="","",B949+Lists!$Y$6)</f>
        <v/>
      </c>
      <c r="T949" s="29"/>
      <c r="U949" s="33" t="str">
        <f aca="true">IF(J949="","",IF(Q949="","—",IF(T949="Correct","Mastered",IF(OR(R949="Wrong",T949="Wrong"),"Keep reviewing",IF(AND(R949="",TODAY()&gt;=Q949),"Retry 1 DUE",IF(AND(R949="Correct",T949="",TODAY()&gt;=S949),"Retry 2 DUE",IF(R949="","Retry 1 scheduled","Retry 2 scheduled")))))))</f>
        <v/>
      </c>
    </row>
    <row r="950" customFormat="false" ht="15" hidden="false" customHeight="false" outlineLevel="0" collapsed="false">
      <c r="A950" s="27" t="str">
        <f aca="false">IF(COUNTA(B950:I950)=0,"",ROW()-4)</f>
        <v/>
      </c>
      <c r="B950" s="28"/>
      <c r="C950" s="29"/>
      <c r="D950" s="30"/>
      <c r="E950" s="29"/>
      <c r="F950" s="30"/>
      <c r="G950" s="31"/>
      <c r="H950" s="32"/>
      <c r="I950" s="32"/>
      <c r="J950" s="33" t="str">
        <f aca="false">IF(OR(H950="",I950=""),"",IF(UPPER(SUBSTITUTE(SUBSTITUTE(SUBSTITUTE(H950," ",""),",",""),";",""))=UPPER(SUBSTITUTE(SUBSTITUTE(SUBSTITUTE(I950," ",""),",",""),";","")),"Correct","Wrong"))</f>
        <v/>
      </c>
      <c r="K950" s="29"/>
      <c r="L950" s="29"/>
      <c r="M950" s="27" t="str">
        <f aca="false">IF(E950="","",IFERROR(INDEX(Lists!$B$5:$B$12,MATCH(E950,Lists!$A$5:$A$12,0)),""))</f>
        <v/>
      </c>
      <c r="N950" s="33" t="str">
        <f aca="false">IF(OR(L950="",M950=""),"",IF(L950&gt;M950,"Slow",IF(AND(J950="Wrong",L950&lt;0.5*M950),"Rushed?","OK")))</f>
        <v/>
      </c>
      <c r="O950" s="30"/>
      <c r="P950" s="30"/>
      <c r="Q950" s="34" t="str">
        <f aca="false">IF(OR(B950="",J950=""),"",IF(OR(J950="Wrong",K950="50-50",K950="Guess"),B950+Lists!$Y$5,""))</f>
        <v/>
      </c>
      <c r="R950" s="29"/>
      <c r="S950" s="34" t="str">
        <f aca="false">IF(Q950="","",B950+Lists!$Y$6)</f>
        <v/>
      </c>
      <c r="T950" s="29"/>
      <c r="U950" s="33" t="str">
        <f aca="true">IF(J950="","",IF(Q950="","—",IF(T950="Correct","Mastered",IF(OR(R950="Wrong",T950="Wrong"),"Keep reviewing",IF(AND(R950="",TODAY()&gt;=Q950),"Retry 1 DUE",IF(AND(R950="Correct",T950="",TODAY()&gt;=S950),"Retry 2 DUE",IF(R950="","Retry 1 scheduled","Retry 2 scheduled")))))))</f>
        <v/>
      </c>
    </row>
    <row r="951" customFormat="false" ht="15" hidden="false" customHeight="false" outlineLevel="0" collapsed="false">
      <c r="A951" s="27" t="str">
        <f aca="false">IF(COUNTA(B951:I951)=0,"",ROW()-4)</f>
        <v/>
      </c>
      <c r="B951" s="28"/>
      <c r="C951" s="29"/>
      <c r="D951" s="30"/>
      <c r="E951" s="29"/>
      <c r="F951" s="30"/>
      <c r="G951" s="31"/>
      <c r="H951" s="32"/>
      <c r="I951" s="32"/>
      <c r="J951" s="33" t="str">
        <f aca="false">IF(OR(H951="",I951=""),"",IF(UPPER(SUBSTITUTE(SUBSTITUTE(SUBSTITUTE(H951," ",""),",",""),";",""))=UPPER(SUBSTITUTE(SUBSTITUTE(SUBSTITUTE(I951," ",""),",",""),";","")),"Correct","Wrong"))</f>
        <v/>
      </c>
      <c r="K951" s="29"/>
      <c r="L951" s="29"/>
      <c r="M951" s="27" t="str">
        <f aca="false">IF(E951="","",IFERROR(INDEX(Lists!$B$5:$B$12,MATCH(E951,Lists!$A$5:$A$12,0)),""))</f>
        <v/>
      </c>
      <c r="N951" s="33" t="str">
        <f aca="false">IF(OR(L951="",M951=""),"",IF(L951&gt;M951,"Slow",IF(AND(J951="Wrong",L951&lt;0.5*M951),"Rushed?","OK")))</f>
        <v/>
      </c>
      <c r="O951" s="30"/>
      <c r="P951" s="30"/>
      <c r="Q951" s="34" t="str">
        <f aca="false">IF(OR(B951="",J951=""),"",IF(OR(J951="Wrong",K951="50-50",K951="Guess"),B951+Lists!$Y$5,""))</f>
        <v/>
      </c>
      <c r="R951" s="29"/>
      <c r="S951" s="34" t="str">
        <f aca="false">IF(Q951="","",B951+Lists!$Y$6)</f>
        <v/>
      </c>
      <c r="T951" s="29"/>
      <c r="U951" s="33" t="str">
        <f aca="true">IF(J951="","",IF(Q951="","—",IF(T951="Correct","Mastered",IF(OR(R951="Wrong",T951="Wrong"),"Keep reviewing",IF(AND(R951="",TODAY()&gt;=Q951),"Retry 1 DUE",IF(AND(R951="Correct",T951="",TODAY()&gt;=S951),"Retry 2 DUE",IF(R951="","Retry 1 scheduled","Retry 2 scheduled")))))))</f>
        <v/>
      </c>
    </row>
    <row r="952" customFormat="false" ht="15" hidden="false" customHeight="false" outlineLevel="0" collapsed="false">
      <c r="A952" s="27" t="str">
        <f aca="false">IF(COUNTA(B952:I952)=0,"",ROW()-4)</f>
        <v/>
      </c>
      <c r="B952" s="28"/>
      <c r="C952" s="29"/>
      <c r="D952" s="30"/>
      <c r="E952" s="29"/>
      <c r="F952" s="30"/>
      <c r="G952" s="31"/>
      <c r="H952" s="32"/>
      <c r="I952" s="32"/>
      <c r="J952" s="33" t="str">
        <f aca="false">IF(OR(H952="",I952=""),"",IF(UPPER(SUBSTITUTE(SUBSTITUTE(SUBSTITUTE(H952," ",""),",",""),";",""))=UPPER(SUBSTITUTE(SUBSTITUTE(SUBSTITUTE(I952," ",""),",",""),";","")),"Correct","Wrong"))</f>
        <v/>
      </c>
      <c r="K952" s="29"/>
      <c r="L952" s="29"/>
      <c r="M952" s="27" t="str">
        <f aca="false">IF(E952="","",IFERROR(INDEX(Lists!$B$5:$B$12,MATCH(E952,Lists!$A$5:$A$12,0)),""))</f>
        <v/>
      </c>
      <c r="N952" s="33" t="str">
        <f aca="false">IF(OR(L952="",M952=""),"",IF(L952&gt;M952,"Slow",IF(AND(J952="Wrong",L952&lt;0.5*M952),"Rushed?","OK")))</f>
        <v/>
      </c>
      <c r="O952" s="30"/>
      <c r="P952" s="30"/>
      <c r="Q952" s="34" t="str">
        <f aca="false">IF(OR(B952="",J952=""),"",IF(OR(J952="Wrong",K952="50-50",K952="Guess"),B952+Lists!$Y$5,""))</f>
        <v/>
      </c>
      <c r="R952" s="29"/>
      <c r="S952" s="34" t="str">
        <f aca="false">IF(Q952="","",B952+Lists!$Y$6)</f>
        <v/>
      </c>
      <c r="T952" s="29"/>
      <c r="U952" s="33" t="str">
        <f aca="true">IF(J952="","",IF(Q952="","—",IF(T952="Correct","Mastered",IF(OR(R952="Wrong",T952="Wrong"),"Keep reviewing",IF(AND(R952="",TODAY()&gt;=Q952),"Retry 1 DUE",IF(AND(R952="Correct",T952="",TODAY()&gt;=S952),"Retry 2 DUE",IF(R952="","Retry 1 scheduled","Retry 2 scheduled")))))))</f>
        <v/>
      </c>
    </row>
    <row r="953" customFormat="false" ht="15" hidden="false" customHeight="false" outlineLevel="0" collapsed="false">
      <c r="A953" s="27" t="str">
        <f aca="false">IF(COUNTA(B953:I953)=0,"",ROW()-4)</f>
        <v/>
      </c>
      <c r="B953" s="28"/>
      <c r="C953" s="29"/>
      <c r="D953" s="30"/>
      <c r="E953" s="29"/>
      <c r="F953" s="30"/>
      <c r="G953" s="31"/>
      <c r="H953" s="32"/>
      <c r="I953" s="32"/>
      <c r="J953" s="33" t="str">
        <f aca="false">IF(OR(H953="",I953=""),"",IF(UPPER(SUBSTITUTE(SUBSTITUTE(SUBSTITUTE(H953," ",""),",",""),";",""))=UPPER(SUBSTITUTE(SUBSTITUTE(SUBSTITUTE(I953," ",""),",",""),";","")),"Correct","Wrong"))</f>
        <v/>
      </c>
      <c r="K953" s="29"/>
      <c r="L953" s="29"/>
      <c r="M953" s="27" t="str">
        <f aca="false">IF(E953="","",IFERROR(INDEX(Lists!$B$5:$B$12,MATCH(E953,Lists!$A$5:$A$12,0)),""))</f>
        <v/>
      </c>
      <c r="N953" s="33" t="str">
        <f aca="false">IF(OR(L953="",M953=""),"",IF(L953&gt;M953,"Slow",IF(AND(J953="Wrong",L953&lt;0.5*M953),"Rushed?","OK")))</f>
        <v/>
      </c>
      <c r="O953" s="30"/>
      <c r="P953" s="30"/>
      <c r="Q953" s="34" t="str">
        <f aca="false">IF(OR(B953="",J953=""),"",IF(OR(J953="Wrong",K953="50-50",K953="Guess"),B953+Lists!$Y$5,""))</f>
        <v/>
      </c>
      <c r="R953" s="29"/>
      <c r="S953" s="34" t="str">
        <f aca="false">IF(Q953="","",B953+Lists!$Y$6)</f>
        <v/>
      </c>
      <c r="T953" s="29"/>
      <c r="U953" s="33" t="str">
        <f aca="true">IF(J953="","",IF(Q953="","—",IF(T953="Correct","Mastered",IF(OR(R953="Wrong",T953="Wrong"),"Keep reviewing",IF(AND(R953="",TODAY()&gt;=Q953),"Retry 1 DUE",IF(AND(R953="Correct",T953="",TODAY()&gt;=S953),"Retry 2 DUE",IF(R953="","Retry 1 scheduled","Retry 2 scheduled")))))))</f>
        <v/>
      </c>
    </row>
    <row r="954" customFormat="false" ht="15" hidden="false" customHeight="false" outlineLevel="0" collapsed="false">
      <c r="A954" s="27" t="str">
        <f aca="false">IF(COUNTA(B954:I954)=0,"",ROW()-4)</f>
        <v/>
      </c>
      <c r="B954" s="28"/>
      <c r="C954" s="29"/>
      <c r="D954" s="30"/>
      <c r="E954" s="29"/>
      <c r="F954" s="30"/>
      <c r="G954" s="31"/>
      <c r="H954" s="32"/>
      <c r="I954" s="32"/>
      <c r="J954" s="33" t="str">
        <f aca="false">IF(OR(H954="",I954=""),"",IF(UPPER(SUBSTITUTE(SUBSTITUTE(SUBSTITUTE(H954," ",""),",",""),";",""))=UPPER(SUBSTITUTE(SUBSTITUTE(SUBSTITUTE(I954," ",""),",",""),";","")),"Correct","Wrong"))</f>
        <v/>
      </c>
      <c r="K954" s="29"/>
      <c r="L954" s="29"/>
      <c r="M954" s="27" t="str">
        <f aca="false">IF(E954="","",IFERROR(INDEX(Lists!$B$5:$B$12,MATCH(E954,Lists!$A$5:$A$12,0)),""))</f>
        <v/>
      </c>
      <c r="N954" s="33" t="str">
        <f aca="false">IF(OR(L954="",M954=""),"",IF(L954&gt;M954,"Slow",IF(AND(J954="Wrong",L954&lt;0.5*M954),"Rushed?","OK")))</f>
        <v/>
      </c>
      <c r="O954" s="30"/>
      <c r="P954" s="30"/>
      <c r="Q954" s="34" t="str">
        <f aca="false">IF(OR(B954="",J954=""),"",IF(OR(J954="Wrong",K954="50-50",K954="Guess"),B954+Lists!$Y$5,""))</f>
        <v/>
      </c>
      <c r="R954" s="29"/>
      <c r="S954" s="34" t="str">
        <f aca="false">IF(Q954="","",B954+Lists!$Y$6)</f>
        <v/>
      </c>
      <c r="T954" s="29"/>
      <c r="U954" s="33" t="str">
        <f aca="true">IF(J954="","",IF(Q954="","—",IF(T954="Correct","Mastered",IF(OR(R954="Wrong",T954="Wrong"),"Keep reviewing",IF(AND(R954="",TODAY()&gt;=Q954),"Retry 1 DUE",IF(AND(R954="Correct",T954="",TODAY()&gt;=S954),"Retry 2 DUE",IF(R954="","Retry 1 scheduled","Retry 2 scheduled")))))))</f>
        <v/>
      </c>
    </row>
    <row r="955" customFormat="false" ht="15" hidden="false" customHeight="false" outlineLevel="0" collapsed="false">
      <c r="A955" s="27" t="str">
        <f aca="false">IF(COUNTA(B955:I955)=0,"",ROW()-4)</f>
        <v/>
      </c>
      <c r="B955" s="28"/>
      <c r="C955" s="29"/>
      <c r="D955" s="30"/>
      <c r="E955" s="29"/>
      <c r="F955" s="30"/>
      <c r="G955" s="31"/>
      <c r="H955" s="32"/>
      <c r="I955" s="32"/>
      <c r="J955" s="33" t="str">
        <f aca="false">IF(OR(H955="",I955=""),"",IF(UPPER(SUBSTITUTE(SUBSTITUTE(SUBSTITUTE(H955," ",""),",",""),";",""))=UPPER(SUBSTITUTE(SUBSTITUTE(SUBSTITUTE(I955," ",""),",",""),";","")),"Correct","Wrong"))</f>
        <v/>
      </c>
      <c r="K955" s="29"/>
      <c r="L955" s="29"/>
      <c r="M955" s="27" t="str">
        <f aca="false">IF(E955="","",IFERROR(INDEX(Lists!$B$5:$B$12,MATCH(E955,Lists!$A$5:$A$12,0)),""))</f>
        <v/>
      </c>
      <c r="N955" s="33" t="str">
        <f aca="false">IF(OR(L955="",M955=""),"",IF(L955&gt;M955,"Slow",IF(AND(J955="Wrong",L955&lt;0.5*M955),"Rushed?","OK")))</f>
        <v/>
      </c>
      <c r="O955" s="30"/>
      <c r="P955" s="30"/>
      <c r="Q955" s="34" t="str">
        <f aca="false">IF(OR(B955="",J955=""),"",IF(OR(J955="Wrong",K955="50-50",K955="Guess"),B955+Lists!$Y$5,""))</f>
        <v/>
      </c>
      <c r="R955" s="29"/>
      <c r="S955" s="34" t="str">
        <f aca="false">IF(Q955="","",B955+Lists!$Y$6)</f>
        <v/>
      </c>
      <c r="T955" s="29"/>
      <c r="U955" s="33" t="str">
        <f aca="true">IF(J955="","",IF(Q955="","—",IF(T955="Correct","Mastered",IF(OR(R955="Wrong",T955="Wrong"),"Keep reviewing",IF(AND(R955="",TODAY()&gt;=Q955),"Retry 1 DUE",IF(AND(R955="Correct",T955="",TODAY()&gt;=S955),"Retry 2 DUE",IF(R955="","Retry 1 scheduled","Retry 2 scheduled")))))))</f>
        <v/>
      </c>
    </row>
    <row r="956" customFormat="false" ht="15" hidden="false" customHeight="false" outlineLevel="0" collapsed="false">
      <c r="A956" s="27" t="str">
        <f aca="false">IF(COUNTA(B956:I956)=0,"",ROW()-4)</f>
        <v/>
      </c>
      <c r="B956" s="28"/>
      <c r="C956" s="29"/>
      <c r="D956" s="30"/>
      <c r="E956" s="29"/>
      <c r="F956" s="30"/>
      <c r="G956" s="31"/>
      <c r="H956" s="32"/>
      <c r="I956" s="32"/>
      <c r="J956" s="33" t="str">
        <f aca="false">IF(OR(H956="",I956=""),"",IF(UPPER(SUBSTITUTE(SUBSTITUTE(SUBSTITUTE(H956," ",""),",",""),";",""))=UPPER(SUBSTITUTE(SUBSTITUTE(SUBSTITUTE(I956," ",""),",",""),";","")),"Correct","Wrong"))</f>
        <v/>
      </c>
      <c r="K956" s="29"/>
      <c r="L956" s="29"/>
      <c r="M956" s="27" t="str">
        <f aca="false">IF(E956="","",IFERROR(INDEX(Lists!$B$5:$B$12,MATCH(E956,Lists!$A$5:$A$12,0)),""))</f>
        <v/>
      </c>
      <c r="N956" s="33" t="str">
        <f aca="false">IF(OR(L956="",M956=""),"",IF(L956&gt;M956,"Slow",IF(AND(J956="Wrong",L956&lt;0.5*M956),"Rushed?","OK")))</f>
        <v/>
      </c>
      <c r="O956" s="30"/>
      <c r="P956" s="30"/>
      <c r="Q956" s="34" t="str">
        <f aca="false">IF(OR(B956="",J956=""),"",IF(OR(J956="Wrong",K956="50-50",K956="Guess"),B956+Lists!$Y$5,""))</f>
        <v/>
      </c>
      <c r="R956" s="29"/>
      <c r="S956" s="34" t="str">
        <f aca="false">IF(Q956="","",B956+Lists!$Y$6)</f>
        <v/>
      </c>
      <c r="T956" s="29"/>
      <c r="U956" s="33" t="str">
        <f aca="true">IF(J956="","",IF(Q956="","—",IF(T956="Correct","Mastered",IF(OR(R956="Wrong",T956="Wrong"),"Keep reviewing",IF(AND(R956="",TODAY()&gt;=Q956),"Retry 1 DUE",IF(AND(R956="Correct",T956="",TODAY()&gt;=S956),"Retry 2 DUE",IF(R956="","Retry 1 scheduled","Retry 2 scheduled")))))))</f>
        <v/>
      </c>
    </row>
    <row r="957" customFormat="false" ht="15" hidden="false" customHeight="false" outlineLevel="0" collapsed="false">
      <c r="A957" s="27" t="str">
        <f aca="false">IF(COUNTA(B957:I957)=0,"",ROW()-4)</f>
        <v/>
      </c>
      <c r="B957" s="28"/>
      <c r="C957" s="29"/>
      <c r="D957" s="30"/>
      <c r="E957" s="29"/>
      <c r="F957" s="30"/>
      <c r="G957" s="31"/>
      <c r="H957" s="32"/>
      <c r="I957" s="32"/>
      <c r="J957" s="33" t="str">
        <f aca="false">IF(OR(H957="",I957=""),"",IF(UPPER(SUBSTITUTE(SUBSTITUTE(SUBSTITUTE(H957," ",""),",",""),";",""))=UPPER(SUBSTITUTE(SUBSTITUTE(SUBSTITUTE(I957," ",""),",",""),";","")),"Correct","Wrong"))</f>
        <v/>
      </c>
      <c r="K957" s="29"/>
      <c r="L957" s="29"/>
      <c r="M957" s="27" t="str">
        <f aca="false">IF(E957="","",IFERROR(INDEX(Lists!$B$5:$B$12,MATCH(E957,Lists!$A$5:$A$12,0)),""))</f>
        <v/>
      </c>
      <c r="N957" s="33" t="str">
        <f aca="false">IF(OR(L957="",M957=""),"",IF(L957&gt;M957,"Slow",IF(AND(J957="Wrong",L957&lt;0.5*M957),"Rushed?","OK")))</f>
        <v/>
      </c>
      <c r="O957" s="30"/>
      <c r="P957" s="30"/>
      <c r="Q957" s="34" t="str">
        <f aca="false">IF(OR(B957="",J957=""),"",IF(OR(J957="Wrong",K957="50-50",K957="Guess"),B957+Lists!$Y$5,""))</f>
        <v/>
      </c>
      <c r="R957" s="29"/>
      <c r="S957" s="34" t="str">
        <f aca="false">IF(Q957="","",B957+Lists!$Y$6)</f>
        <v/>
      </c>
      <c r="T957" s="29"/>
      <c r="U957" s="33" t="str">
        <f aca="true">IF(J957="","",IF(Q957="","—",IF(T957="Correct","Mastered",IF(OR(R957="Wrong",T957="Wrong"),"Keep reviewing",IF(AND(R957="",TODAY()&gt;=Q957),"Retry 1 DUE",IF(AND(R957="Correct",T957="",TODAY()&gt;=S957),"Retry 2 DUE",IF(R957="","Retry 1 scheduled","Retry 2 scheduled")))))))</f>
        <v/>
      </c>
    </row>
    <row r="958" customFormat="false" ht="15" hidden="false" customHeight="false" outlineLevel="0" collapsed="false">
      <c r="A958" s="27" t="str">
        <f aca="false">IF(COUNTA(B958:I958)=0,"",ROW()-4)</f>
        <v/>
      </c>
      <c r="B958" s="28"/>
      <c r="C958" s="29"/>
      <c r="D958" s="30"/>
      <c r="E958" s="29"/>
      <c r="F958" s="30"/>
      <c r="G958" s="31"/>
      <c r="H958" s="32"/>
      <c r="I958" s="32"/>
      <c r="J958" s="33" t="str">
        <f aca="false">IF(OR(H958="",I958=""),"",IF(UPPER(SUBSTITUTE(SUBSTITUTE(SUBSTITUTE(H958," ",""),",",""),";",""))=UPPER(SUBSTITUTE(SUBSTITUTE(SUBSTITUTE(I958," ",""),",",""),";","")),"Correct","Wrong"))</f>
        <v/>
      </c>
      <c r="K958" s="29"/>
      <c r="L958" s="29"/>
      <c r="M958" s="27" t="str">
        <f aca="false">IF(E958="","",IFERROR(INDEX(Lists!$B$5:$B$12,MATCH(E958,Lists!$A$5:$A$12,0)),""))</f>
        <v/>
      </c>
      <c r="N958" s="33" t="str">
        <f aca="false">IF(OR(L958="",M958=""),"",IF(L958&gt;M958,"Slow",IF(AND(J958="Wrong",L958&lt;0.5*M958),"Rushed?","OK")))</f>
        <v/>
      </c>
      <c r="O958" s="30"/>
      <c r="P958" s="30"/>
      <c r="Q958" s="34" t="str">
        <f aca="false">IF(OR(B958="",J958=""),"",IF(OR(J958="Wrong",K958="50-50",K958="Guess"),B958+Lists!$Y$5,""))</f>
        <v/>
      </c>
      <c r="R958" s="29"/>
      <c r="S958" s="34" t="str">
        <f aca="false">IF(Q958="","",B958+Lists!$Y$6)</f>
        <v/>
      </c>
      <c r="T958" s="29"/>
      <c r="U958" s="33" t="str">
        <f aca="true">IF(J958="","",IF(Q958="","—",IF(T958="Correct","Mastered",IF(OR(R958="Wrong",T958="Wrong"),"Keep reviewing",IF(AND(R958="",TODAY()&gt;=Q958),"Retry 1 DUE",IF(AND(R958="Correct",T958="",TODAY()&gt;=S958),"Retry 2 DUE",IF(R958="","Retry 1 scheduled","Retry 2 scheduled")))))))</f>
        <v/>
      </c>
    </row>
    <row r="959" customFormat="false" ht="15" hidden="false" customHeight="false" outlineLevel="0" collapsed="false">
      <c r="A959" s="27" t="str">
        <f aca="false">IF(COUNTA(B959:I959)=0,"",ROW()-4)</f>
        <v/>
      </c>
      <c r="B959" s="28"/>
      <c r="C959" s="29"/>
      <c r="D959" s="30"/>
      <c r="E959" s="29"/>
      <c r="F959" s="30"/>
      <c r="G959" s="31"/>
      <c r="H959" s="32"/>
      <c r="I959" s="32"/>
      <c r="J959" s="33" t="str">
        <f aca="false">IF(OR(H959="",I959=""),"",IF(UPPER(SUBSTITUTE(SUBSTITUTE(SUBSTITUTE(H959," ",""),",",""),";",""))=UPPER(SUBSTITUTE(SUBSTITUTE(SUBSTITUTE(I959," ",""),",",""),";","")),"Correct","Wrong"))</f>
        <v/>
      </c>
      <c r="K959" s="29"/>
      <c r="L959" s="29"/>
      <c r="M959" s="27" t="str">
        <f aca="false">IF(E959="","",IFERROR(INDEX(Lists!$B$5:$B$12,MATCH(E959,Lists!$A$5:$A$12,0)),""))</f>
        <v/>
      </c>
      <c r="N959" s="33" t="str">
        <f aca="false">IF(OR(L959="",M959=""),"",IF(L959&gt;M959,"Slow",IF(AND(J959="Wrong",L959&lt;0.5*M959),"Rushed?","OK")))</f>
        <v/>
      </c>
      <c r="O959" s="30"/>
      <c r="P959" s="30"/>
      <c r="Q959" s="34" t="str">
        <f aca="false">IF(OR(B959="",J959=""),"",IF(OR(J959="Wrong",K959="50-50",K959="Guess"),B959+Lists!$Y$5,""))</f>
        <v/>
      </c>
      <c r="R959" s="29"/>
      <c r="S959" s="34" t="str">
        <f aca="false">IF(Q959="","",B959+Lists!$Y$6)</f>
        <v/>
      </c>
      <c r="T959" s="29"/>
      <c r="U959" s="33" t="str">
        <f aca="true">IF(J959="","",IF(Q959="","—",IF(T959="Correct","Mastered",IF(OR(R959="Wrong",T959="Wrong"),"Keep reviewing",IF(AND(R959="",TODAY()&gt;=Q959),"Retry 1 DUE",IF(AND(R959="Correct",T959="",TODAY()&gt;=S959),"Retry 2 DUE",IF(R959="","Retry 1 scheduled","Retry 2 scheduled")))))))</f>
        <v/>
      </c>
    </row>
    <row r="960" customFormat="false" ht="15" hidden="false" customHeight="false" outlineLevel="0" collapsed="false">
      <c r="A960" s="27" t="str">
        <f aca="false">IF(COUNTA(B960:I960)=0,"",ROW()-4)</f>
        <v/>
      </c>
      <c r="B960" s="28"/>
      <c r="C960" s="29"/>
      <c r="D960" s="30"/>
      <c r="E960" s="29"/>
      <c r="F960" s="30"/>
      <c r="G960" s="31"/>
      <c r="H960" s="32"/>
      <c r="I960" s="32"/>
      <c r="J960" s="33" t="str">
        <f aca="false">IF(OR(H960="",I960=""),"",IF(UPPER(SUBSTITUTE(SUBSTITUTE(SUBSTITUTE(H960," ",""),",",""),";",""))=UPPER(SUBSTITUTE(SUBSTITUTE(SUBSTITUTE(I960," ",""),",",""),";","")),"Correct","Wrong"))</f>
        <v/>
      </c>
      <c r="K960" s="29"/>
      <c r="L960" s="29"/>
      <c r="M960" s="27" t="str">
        <f aca="false">IF(E960="","",IFERROR(INDEX(Lists!$B$5:$B$12,MATCH(E960,Lists!$A$5:$A$12,0)),""))</f>
        <v/>
      </c>
      <c r="N960" s="33" t="str">
        <f aca="false">IF(OR(L960="",M960=""),"",IF(L960&gt;M960,"Slow",IF(AND(J960="Wrong",L960&lt;0.5*M960),"Rushed?","OK")))</f>
        <v/>
      </c>
      <c r="O960" s="30"/>
      <c r="P960" s="30"/>
      <c r="Q960" s="34" t="str">
        <f aca="false">IF(OR(B960="",J960=""),"",IF(OR(J960="Wrong",K960="50-50",K960="Guess"),B960+Lists!$Y$5,""))</f>
        <v/>
      </c>
      <c r="R960" s="29"/>
      <c r="S960" s="34" t="str">
        <f aca="false">IF(Q960="","",B960+Lists!$Y$6)</f>
        <v/>
      </c>
      <c r="T960" s="29"/>
      <c r="U960" s="33" t="str">
        <f aca="true">IF(J960="","",IF(Q960="","—",IF(T960="Correct","Mastered",IF(OR(R960="Wrong",T960="Wrong"),"Keep reviewing",IF(AND(R960="",TODAY()&gt;=Q960),"Retry 1 DUE",IF(AND(R960="Correct",T960="",TODAY()&gt;=S960),"Retry 2 DUE",IF(R960="","Retry 1 scheduled","Retry 2 scheduled")))))))</f>
        <v/>
      </c>
    </row>
    <row r="961" customFormat="false" ht="15" hidden="false" customHeight="false" outlineLevel="0" collapsed="false">
      <c r="A961" s="27" t="str">
        <f aca="false">IF(COUNTA(B961:I961)=0,"",ROW()-4)</f>
        <v/>
      </c>
      <c r="B961" s="28"/>
      <c r="C961" s="29"/>
      <c r="D961" s="30"/>
      <c r="E961" s="29"/>
      <c r="F961" s="30"/>
      <c r="G961" s="31"/>
      <c r="H961" s="32"/>
      <c r="I961" s="32"/>
      <c r="J961" s="33" t="str">
        <f aca="false">IF(OR(H961="",I961=""),"",IF(UPPER(SUBSTITUTE(SUBSTITUTE(SUBSTITUTE(H961," ",""),",",""),";",""))=UPPER(SUBSTITUTE(SUBSTITUTE(SUBSTITUTE(I961," ",""),",",""),";","")),"Correct","Wrong"))</f>
        <v/>
      </c>
      <c r="K961" s="29"/>
      <c r="L961" s="29"/>
      <c r="M961" s="27" t="str">
        <f aca="false">IF(E961="","",IFERROR(INDEX(Lists!$B$5:$B$12,MATCH(E961,Lists!$A$5:$A$12,0)),""))</f>
        <v/>
      </c>
      <c r="N961" s="33" t="str">
        <f aca="false">IF(OR(L961="",M961=""),"",IF(L961&gt;M961,"Slow",IF(AND(J961="Wrong",L961&lt;0.5*M961),"Rushed?","OK")))</f>
        <v/>
      </c>
      <c r="O961" s="30"/>
      <c r="P961" s="30"/>
      <c r="Q961" s="34" t="str">
        <f aca="false">IF(OR(B961="",J961=""),"",IF(OR(J961="Wrong",K961="50-50",K961="Guess"),B961+Lists!$Y$5,""))</f>
        <v/>
      </c>
      <c r="R961" s="29"/>
      <c r="S961" s="34" t="str">
        <f aca="false">IF(Q961="","",B961+Lists!$Y$6)</f>
        <v/>
      </c>
      <c r="T961" s="29"/>
      <c r="U961" s="33" t="str">
        <f aca="true">IF(J961="","",IF(Q961="","—",IF(T961="Correct","Mastered",IF(OR(R961="Wrong",T961="Wrong"),"Keep reviewing",IF(AND(R961="",TODAY()&gt;=Q961),"Retry 1 DUE",IF(AND(R961="Correct",T961="",TODAY()&gt;=S961),"Retry 2 DUE",IF(R961="","Retry 1 scheduled","Retry 2 scheduled")))))))</f>
        <v/>
      </c>
    </row>
    <row r="962" customFormat="false" ht="15" hidden="false" customHeight="false" outlineLevel="0" collapsed="false">
      <c r="A962" s="27" t="str">
        <f aca="false">IF(COUNTA(B962:I962)=0,"",ROW()-4)</f>
        <v/>
      </c>
      <c r="B962" s="28"/>
      <c r="C962" s="29"/>
      <c r="D962" s="30"/>
      <c r="E962" s="29"/>
      <c r="F962" s="30"/>
      <c r="G962" s="31"/>
      <c r="H962" s="32"/>
      <c r="I962" s="32"/>
      <c r="J962" s="33" t="str">
        <f aca="false">IF(OR(H962="",I962=""),"",IF(UPPER(SUBSTITUTE(SUBSTITUTE(SUBSTITUTE(H962," ",""),",",""),";",""))=UPPER(SUBSTITUTE(SUBSTITUTE(SUBSTITUTE(I962," ",""),",",""),";","")),"Correct","Wrong"))</f>
        <v/>
      </c>
      <c r="K962" s="29"/>
      <c r="L962" s="29"/>
      <c r="M962" s="27" t="str">
        <f aca="false">IF(E962="","",IFERROR(INDEX(Lists!$B$5:$B$12,MATCH(E962,Lists!$A$5:$A$12,0)),""))</f>
        <v/>
      </c>
      <c r="N962" s="33" t="str">
        <f aca="false">IF(OR(L962="",M962=""),"",IF(L962&gt;M962,"Slow",IF(AND(J962="Wrong",L962&lt;0.5*M962),"Rushed?","OK")))</f>
        <v/>
      </c>
      <c r="O962" s="30"/>
      <c r="P962" s="30"/>
      <c r="Q962" s="34" t="str">
        <f aca="false">IF(OR(B962="",J962=""),"",IF(OR(J962="Wrong",K962="50-50",K962="Guess"),B962+Lists!$Y$5,""))</f>
        <v/>
      </c>
      <c r="R962" s="29"/>
      <c r="S962" s="34" t="str">
        <f aca="false">IF(Q962="","",B962+Lists!$Y$6)</f>
        <v/>
      </c>
      <c r="T962" s="29"/>
      <c r="U962" s="33" t="str">
        <f aca="true">IF(J962="","",IF(Q962="","—",IF(T962="Correct","Mastered",IF(OR(R962="Wrong",T962="Wrong"),"Keep reviewing",IF(AND(R962="",TODAY()&gt;=Q962),"Retry 1 DUE",IF(AND(R962="Correct",T962="",TODAY()&gt;=S962),"Retry 2 DUE",IF(R962="","Retry 1 scheduled","Retry 2 scheduled")))))))</f>
        <v/>
      </c>
    </row>
    <row r="963" customFormat="false" ht="15" hidden="false" customHeight="false" outlineLevel="0" collapsed="false">
      <c r="A963" s="27" t="str">
        <f aca="false">IF(COUNTA(B963:I963)=0,"",ROW()-4)</f>
        <v/>
      </c>
      <c r="B963" s="28"/>
      <c r="C963" s="29"/>
      <c r="D963" s="30"/>
      <c r="E963" s="29"/>
      <c r="F963" s="30"/>
      <c r="G963" s="31"/>
      <c r="H963" s="32"/>
      <c r="I963" s="32"/>
      <c r="J963" s="33" t="str">
        <f aca="false">IF(OR(H963="",I963=""),"",IF(UPPER(SUBSTITUTE(SUBSTITUTE(SUBSTITUTE(H963," ",""),",",""),";",""))=UPPER(SUBSTITUTE(SUBSTITUTE(SUBSTITUTE(I963," ",""),",",""),";","")),"Correct","Wrong"))</f>
        <v/>
      </c>
      <c r="K963" s="29"/>
      <c r="L963" s="29"/>
      <c r="M963" s="27" t="str">
        <f aca="false">IF(E963="","",IFERROR(INDEX(Lists!$B$5:$B$12,MATCH(E963,Lists!$A$5:$A$12,0)),""))</f>
        <v/>
      </c>
      <c r="N963" s="33" t="str">
        <f aca="false">IF(OR(L963="",M963=""),"",IF(L963&gt;M963,"Slow",IF(AND(J963="Wrong",L963&lt;0.5*M963),"Rushed?","OK")))</f>
        <v/>
      </c>
      <c r="O963" s="30"/>
      <c r="P963" s="30"/>
      <c r="Q963" s="34" t="str">
        <f aca="false">IF(OR(B963="",J963=""),"",IF(OR(J963="Wrong",K963="50-50",K963="Guess"),B963+Lists!$Y$5,""))</f>
        <v/>
      </c>
      <c r="R963" s="29"/>
      <c r="S963" s="34" t="str">
        <f aca="false">IF(Q963="","",B963+Lists!$Y$6)</f>
        <v/>
      </c>
      <c r="T963" s="29"/>
      <c r="U963" s="33" t="str">
        <f aca="true">IF(J963="","",IF(Q963="","—",IF(T963="Correct","Mastered",IF(OR(R963="Wrong",T963="Wrong"),"Keep reviewing",IF(AND(R963="",TODAY()&gt;=Q963),"Retry 1 DUE",IF(AND(R963="Correct",T963="",TODAY()&gt;=S963),"Retry 2 DUE",IF(R963="","Retry 1 scheduled","Retry 2 scheduled")))))))</f>
        <v/>
      </c>
    </row>
    <row r="964" customFormat="false" ht="15" hidden="false" customHeight="false" outlineLevel="0" collapsed="false">
      <c r="A964" s="27" t="str">
        <f aca="false">IF(COUNTA(B964:I964)=0,"",ROW()-4)</f>
        <v/>
      </c>
      <c r="B964" s="28"/>
      <c r="C964" s="29"/>
      <c r="D964" s="30"/>
      <c r="E964" s="29"/>
      <c r="F964" s="30"/>
      <c r="G964" s="31"/>
      <c r="H964" s="32"/>
      <c r="I964" s="32"/>
      <c r="J964" s="33" t="str">
        <f aca="false">IF(OR(H964="",I964=""),"",IF(UPPER(SUBSTITUTE(SUBSTITUTE(SUBSTITUTE(H964," ",""),",",""),";",""))=UPPER(SUBSTITUTE(SUBSTITUTE(SUBSTITUTE(I964," ",""),",",""),";","")),"Correct","Wrong"))</f>
        <v/>
      </c>
      <c r="K964" s="29"/>
      <c r="L964" s="29"/>
      <c r="M964" s="27" t="str">
        <f aca="false">IF(E964="","",IFERROR(INDEX(Lists!$B$5:$B$12,MATCH(E964,Lists!$A$5:$A$12,0)),""))</f>
        <v/>
      </c>
      <c r="N964" s="33" t="str">
        <f aca="false">IF(OR(L964="",M964=""),"",IF(L964&gt;M964,"Slow",IF(AND(J964="Wrong",L964&lt;0.5*M964),"Rushed?","OK")))</f>
        <v/>
      </c>
      <c r="O964" s="30"/>
      <c r="P964" s="30"/>
      <c r="Q964" s="34" t="str">
        <f aca="false">IF(OR(B964="",J964=""),"",IF(OR(J964="Wrong",K964="50-50",K964="Guess"),B964+Lists!$Y$5,""))</f>
        <v/>
      </c>
      <c r="R964" s="29"/>
      <c r="S964" s="34" t="str">
        <f aca="false">IF(Q964="","",B964+Lists!$Y$6)</f>
        <v/>
      </c>
      <c r="T964" s="29"/>
      <c r="U964" s="33" t="str">
        <f aca="true">IF(J964="","",IF(Q964="","—",IF(T964="Correct","Mastered",IF(OR(R964="Wrong",T964="Wrong"),"Keep reviewing",IF(AND(R964="",TODAY()&gt;=Q964),"Retry 1 DUE",IF(AND(R964="Correct",T964="",TODAY()&gt;=S964),"Retry 2 DUE",IF(R964="","Retry 1 scheduled","Retry 2 scheduled")))))))</f>
        <v/>
      </c>
    </row>
    <row r="965" customFormat="false" ht="15" hidden="false" customHeight="false" outlineLevel="0" collapsed="false">
      <c r="A965" s="27" t="str">
        <f aca="false">IF(COUNTA(B965:I965)=0,"",ROW()-4)</f>
        <v/>
      </c>
      <c r="B965" s="28"/>
      <c r="C965" s="29"/>
      <c r="D965" s="30"/>
      <c r="E965" s="29"/>
      <c r="F965" s="30"/>
      <c r="G965" s="31"/>
      <c r="H965" s="32"/>
      <c r="I965" s="32"/>
      <c r="J965" s="33" t="str">
        <f aca="false">IF(OR(H965="",I965=""),"",IF(UPPER(SUBSTITUTE(SUBSTITUTE(SUBSTITUTE(H965," ",""),",",""),";",""))=UPPER(SUBSTITUTE(SUBSTITUTE(SUBSTITUTE(I965," ",""),",",""),";","")),"Correct","Wrong"))</f>
        <v/>
      </c>
      <c r="K965" s="29"/>
      <c r="L965" s="29"/>
      <c r="M965" s="27" t="str">
        <f aca="false">IF(E965="","",IFERROR(INDEX(Lists!$B$5:$B$12,MATCH(E965,Lists!$A$5:$A$12,0)),""))</f>
        <v/>
      </c>
      <c r="N965" s="33" t="str">
        <f aca="false">IF(OR(L965="",M965=""),"",IF(L965&gt;M965,"Slow",IF(AND(J965="Wrong",L965&lt;0.5*M965),"Rushed?","OK")))</f>
        <v/>
      </c>
      <c r="O965" s="30"/>
      <c r="P965" s="30"/>
      <c r="Q965" s="34" t="str">
        <f aca="false">IF(OR(B965="",J965=""),"",IF(OR(J965="Wrong",K965="50-50",K965="Guess"),B965+Lists!$Y$5,""))</f>
        <v/>
      </c>
      <c r="R965" s="29"/>
      <c r="S965" s="34" t="str">
        <f aca="false">IF(Q965="","",B965+Lists!$Y$6)</f>
        <v/>
      </c>
      <c r="T965" s="29"/>
      <c r="U965" s="33" t="str">
        <f aca="true">IF(J965="","",IF(Q965="","—",IF(T965="Correct","Mastered",IF(OR(R965="Wrong",T965="Wrong"),"Keep reviewing",IF(AND(R965="",TODAY()&gt;=Q965),"Retry 1 DUE",IF(AND(R965="Correct",T965="",TODAY()&gt;=S965),"Retry 2 DUE",IF(R965="","Retry 1 scheduled","Retry 2 scheduled")))))))</f>
        <v/>
      </c>
    </row>
    <row r="966" customFormat="false" ht="15" hidden="false" customHeight="false" outlineLevel="0" collapsed="false">
      <c r="A966" s="27" t="str">
        <f aca="false">IF(COUNTA(B966:I966)=0,"",ROW()-4)</f>
        <v/>
      </c>
      <c r="B966" s="28"/>
      <c r="C966" s="29"/>
      <c r="D966" s="30"/>
      <c r="E966" s="29"/>
      <c r="F966" s="30"/>
      <c r="G966" s="31"/>
      <c r="H966" s="32"/>
      <c r="I966" s="32"/>
      <c r="J966" s="33" t="str">
        <f aca="false">IF(OR(H966="",I966=""),"",IF(UPPER(SUBSTITUTE(SUBSTITUTE(SUBSTITUTE(H966," ",""),",",""),";",""))=UPPER(SUBSTITUTE(SUBSTITUTE(SUBSTITUTE(I966," ",""),",",""),";","")),"Correct","Wrong"))</f>
        <v/>
      </c>
      <c r="K966" s="29"/>
      <c r="L966" s="29"/>
      <c r="M966" s="27" t="str">
        <f aca="false">IF(E966="","",IFERROR(INDEX(Lists!$B$5:$B$12,MATCH(E966,Lists!$A$5:$A$12,0)),""))</f>
        <v/>
      </c>
      <c r="N966" s="33" t="str">
        <f aca="false">IF(OR(L966="",M966=""),"",IF(L966&gt;M966,"Slow",IF(AND(J966="Wrong",L966&lt;0.5*M966),"Rushed?","OK")))</f>
        <v/>
      </c>
      <c r="O966" s="30"/>
      <c r="P966" s="30"/>
      <c r="Q966" s="34" t="str">
        <f aca="false">IF(OR(B966="",J966=""),"",IF(OR(J966="Wrong",K966="50-50",K966="Guess"),B966+Lists!$Y$5,""))</f>
        <v/>
      </c>
      <c r="R966" s="29"/>
      <c r="S966" s="34" t="str">
        <f aca="false">IF(Q966="","",B966+Lists!$Y$6)</f>
        <v/>
      </c>
      <c r="T966" s="29"/>
      <c r="U966" s="33" t="str">
        <f aca="true">IF(J966="","",IF(Q966="","—",IF(T966="Correct","Mastered",IF(OR(R966="Wrong",T966="Wrong"),"Keep reviewing",IF(AND(R966="",TODAY()&gt;=Q966),"Retry 1 DUE",IF(AND(R966="Correct",T966="",TODAY()&gt;=S966),"Retry 2 DUE",IF(R966="","Retry 1 scheduled","Retry 2 scheduled")))))))</f>
        <v/>
      </c>
    </row>
    <row r="967" customFormat="false" ht="15" hidden="false" customHeight="false" outlineLevel="0" collapsed="false">
      <c r="A967" s="27" t="str">
        <f aca="false">IF(COUNTA(B967:I967)=0,"",ROW()-4)</f>
        <v/>
      </c>
      <c r="B967" s="28"/>
      <c r="C967" s="29"/>
      <c r="D967" s="30"/>
      <c r="E967" s="29"/>
      <c r="F967" s="30"/>
      <c r="G967" s="31"/>
      <c r="H967" s="32"/>
      <c r="I967" s="32"/>
      <c r="J967" s="33" t="str">
        <f aca="false">IF(OR(H967="",I967=""),"",IF(UPPER(SUBSTITUTE(SUBSTITUTE(SUBSTITUTE(H967," ",""),",",""),";",""))=UPPER(SUBSTITUTE(SUBSTITUTE(SUBSTITUTE(I967," ",""),",",""),";","")),"Correct","Wrong"))</f>
        <v/>
      </c>
      <c r="K967" s="29"/>
      <c r="L967" s="29"/>
      <c r="M967" s="27" t="str">
        <f aca="false">IF(E967="","",IFERROR(INDEX(Lists!$B$5:$B$12,MATCH(E967,Lists!$A$5:$A$12,0)),""))</f>
        <v/>
      </c>
      <c r="N967" s="33" t="str">
        <f aca="false">IF(OR(L967="",M967=""),"",IF(L967&gt;M967,"Slow",IF(AND(J967="Wrong",L967&lt;0.5*M967),"Rushed?","OK")))</f>
        <v/>
      </c>
      <c r="O967" s="30"/>
      <c r="P967" s="30"/>
      <c r="Q967" s="34" t="str">
        <f aca="false">IF(OR(B967="",J967=""),"",IF(OR(J967="Wrong",K967="50-50",K967="Guess"),B967+Lists!$Y$5,""))</f>
        <v/>
      </c>
      <c r="R967" s="29"/>
      <c r="S967" s="34" t="str">
        <f aca="false">IF(Q967="","",B967+Lists!$Y$6)</f>
        <v/>
      </c>
      <c r="T967" s="29"/>
      <c r="U967" s="33" t="str">
        <f aca="true">IF(J967="","",IF(Q967="","—",IF(T967="Correct","Mastered",IF(OR(R967="Wrong",T967="Wrong"),"Keep reviewing",IF(AND(R967="",TODAY()&gt;=Q967),"Retry 1 DUE",IF(AND(R967="Correct",T967="",TODAY()&gt;=S967),"Retry 2 DUE",IF(R967="","Retry 1 scheduled","Retry 2 scheduled")))))))</f>
        <v/>
      </c>
    </row>
    <row r="968" customFormat="false" ht="15" hidden="false" customHeight="false" outlineLevel="0" collapsed="false">
      <c r="A968" s="27" t="str">
        <f aca="false">IF(COUNTA(B968:I968)=0,"",ROW()-4)</f>
        <v/>
      </c>
      <c r="B968" s="28"/>
      <c r="C968" s="29"/>
      <c r="D968" s="30"/>
      <c r="E968" s="29"/>
      <c r="F968" s="30"/>
      <c r="G968" s="31"/>
      <c r="H968" s="32"/>
      <c r="I968" s="32"/>
      <c r="J968" s="33" t="str">
        <f aca="false">IF(OR(H968="",I968=""),"",IF(UPPER(SUBSTITUTE(SUBSTITUTE(SUBSTITUTE(H968," ",""),",",""),";",""))=UPPER(SUBSTITUTE(SUBSTITUTE(SUBSTITUTE(I968," ",""),",",""),";","")),"Correct","Wrong"))</f>
        <v/>
      </c>
      <c r="K968" s="29"/>
      <c r="L968" s="29"/>
      <c r="M968" s="27" t="str">
        <f aca="false">IF(E968="","",IFERROR(INDEX(Lists!$B$5:$B$12,MATCH(E968,Lists!$A$5:$A$12,0)),""))</f>
        <v/>
      </c>
      <c r="N968" s="33" t="str">
        <f aca="false">IF(OR(L968="",M968=""),"",IF(L968&gt;M968,"Slow",IF(AND(J968="Wrong",L968&lt;0.5*M968),"Rushed?","OK")))</f>
        <v/>
      </c>
      <c r="O968" s="30"/>
      <c r="P968" s="30"/>
      <c r="Q968" s="34" t="str">
        <f aca="false">IF(OR(B968="",J968=""),"",IF(OR(J968="Wrong",K968="50-50",K968="Guess"),B968+Lists!$Y$5,""))</f>
        <v/>
      </c>
      <c r="R968" s="29"/>
      <c r="S968" s="34" t="str">
        <f aca="false">IF(Q968="","",B968+Lists!$Y$6)</f>
        <v/>
      </c>
      <c r="T968" s="29"/>
      <c r="U968" s="33" t="str">
        <f aca="true">IF(J968="","",IF(Q968="","—",IF(T968="Correct","Mastered",IF(OR(R968="Wrong",T968="Wrong"),"Keep reviewing",IF(AND(R968="",TODAY()&gt;=Q968),"Retry 1 DUE",IF(AND(R968="Correct",T968="",TODAY()&gt;=S968),"Retry 2 DUE",IF(R968="","Retry 1 scheduled","Retry 2 scheduled")))))))</f>
        <v/>
      </c>
    </row>
    <row r="969" customFormat="false" ht="15" hidden="false" customHeight="false" outlineLevel="0" collapsed="false">
      <c r="A969" s="27" t="str">
        <f aca="false">IF(COUNTA(B969:I969)=0,"",ROW()-4)</f>
        <v/>
      </c>
      <c r="B969" s="28"/>
      <c r="C969" s="29"/>
      <c r="D969" s="30"/>
      <c r="E969" s="29"/>
      <c r="F969" s="30"/>
      <c r="G969" s="31"/>
      <c r="H969" s="32"/>
      <c r="I969" s="32"/>
      <c r="J969" s="33" t="str">
        <f aca="false">IF(OR(H969="",I969=""),"",IF(UPPER(SUBSTITUTE(SUBSTITUTE(SUBSTITUTE(H969," ",""),",",""),";",""))=UPPER(SUBSTITUTE(SUBSTITUTE(SUBSTITUTE(I969," ",""),",",""),";","")),"Correct","Wrong"))</f>
        <v/>
      </c>
      <c r="K969" s="29"/>
      <c r="L969" s="29"/>
      <c r="M969" s="27" t="str">
        <f aca="false">IF(E969="","",IFERROR(INDEX(Lists!$B$5:$B$12,MATCH(E969,Lists!$A$5:$A$12,0)),""))</f>
        <v/>
      </c>
      <c r="N969" s="33" t="str">
        <f aca="false">IF(OR(L969="",M969=""),"",IF(L969&gt;M969,"Slow",IF(AND(J969="Wrong",L969&lt;0.5*M969),"Rushed?","OK")))</f>
        <v/>
      </c>
      <c r="O969" s="30"/>
      <c r="P969" s="30"/>
      <c r="Q969" s="34" t="str">
        <f aca="false">IF(OR(B969="",J969=""),"",IF(OR(J969="Wrong",K969="50-50",K969="Guess"),B969+Lists!$Y$5,""))</f>
        <v/>
      </c>
      <c r="R969" s="29"/>
      <c r="S969" s="34" t="str">
        <f aca="false">IF(Q969="","",B969+Lists!$Y$6)</f>
        <v/>
      </c>
      <c r="T969" s="29"/>
      <c r="U969" s="33" t="str">
        <f aca="true">IF(J969="","",IF(Q969="","—",IF(T969="Correct","Mastered",IF(OR(R969="Wrong",T969="Wrong"),"Keep reviewing",IF(AND(R969="",TODAY()&gt;=Q969),"Retry 1 DUE",IF(AND(R969="Correct",T969="",TODAY()&gt;=S969),"Retry 2 DUE",IF(R969="","Retry 1 scheduled","Retry 2 scheduled")))))))</f>
        <v/>
      </c>
    </row>
    <row r="970" customFormat="false" ht="15" hidden="false" customHeight="false" outlineLevel="0" collapsed="false">
      <c r="A970" s="27" t="str">
        <f aca="false">IF(COUNTA(B970:I970)=0,"",ROW()-4)</f>
        <v/>
      </c>
      <c r="B970" s="28"/>
      <c r="C970" s="29"/>
      <c r="D970" s="30"/>
      <c r="E970" s="29"/>
      <c r="F970" s="30"/>
      <c r="G970" s="31"/>
      <c r="H970" s="32"/>
      <c r="I970" s="32"/>
      <c r="J970" s="33" t="str">
        <f aca="false">IF(OR(H970="",I970=""),"",IF(UPPER(SUBSTITUTE(SUBSTITUTE(SUBSTITUTE(H970," ",""),",",""),";",""))=UPPER(SUBSTITUTE(SUBSTITUTE(SUBSTITUTE(I970," ",""),",",""),";","")),"Correct","Wrong"))</f>
        <v/>
      </c>
      <c r="K970" s="29"/>
      <c r="L970" s="29"/>
      <c r="M970" s="27" t="str">
        <f aca="false">IF(E970="","",IFERROR(INDEX(Lists!$B$5:$B$12,MATCH(E970,Lists!$A$5:$A$12,0)),""))</f>
        <v/>
      </c>
      <c r="N970" s="33" t="str">
        <f aca="false">IF(OR(L970="",M970=""),"",IF(L970&gt;M970,"Slow",IF(AND(J970="Wrong",L970&lt;0.5*M970),"Rushed?","OK")))</f>
        <v/>
      </c>
      <c r="O970" s="30"/>
      <c r="P970" s="30"/>
      <c r="Q970" s="34" t="str">
        <f aca="false">IF(OR(B970="",J970=""),"",IF(OR(J970="Wrong",K970="50-50",K970="Guess"),B970+Lists!$Y$5,""))</f>
        <v/>
      </c>
      <c r="R970" s="29"/>
      <c r="S970" s="34" t="str">
        <f aca="false">IF(Q970="","",B970+Lists!$Y$6)</f>
        <v/>
      </c>
      <c r="T970" s="29"/>
      <c r="U970" s="33" t="str">
        <f aca="true">IF(J970="","",IF(Q970="","—",IF(T970="Correct","Mastered",IF(OR(R970="Wrong",T970="Wrong"),"Keep reviewing",IF(AND(R970="",TODAY()&gt;=Q970),"Retry 1 DUE",IF(AND(R970="Correct",T970="",TODAY()&gt;=S970),"Retry 2 DUE",IF(R970="","Retry 1 scheduled","Retry 2 scheduled")))))))</f>
        <v/>
      </c>
    </row>
    <row r="971" customFormat="false" ht="15" hidden="false" customHeight="false" outlineLevel="0" collapsed="false">
      <c r="A971" s="27" t="str">
        <f aca="false">IF(COUNTA(B971:I971)=0,"",ROW()-4)</f>
        <v/>
      </c>
      <c r="B971" s="28"/>
      <c r="C971" s="29"/>
      <c r="D971" s="30"/>
      <c r="E971" s="29"/>
      <c r="F971" s="30"/>
      <c r="G971" s="31"/>
      <c r="H971" s="32"/>
      <c r="I971" s="32"/>
      <c r="J971" s="33" t="str">
        <f aca="false">IF(OR(H971="",I971=""),"",IF(UPPER(SUBSTITUTE(SUBSTITUTE(SUBSTITUTE(H971," ",""),",",""),";",""))=UPPER(SUBSTITUTE(SUBSTITUTE(SUBSTITUTE(I971," ",""),",",""),";","")),"Correct","Wrong"))</f>
        <v/>
      </c>
      <c r="K971" s="29"/>
      <c r="L971" s="29"/>
      <c r="M971" s="27" t="str">
        <f aca="false">IF(E971="","",IFERROR(INDEX(Lists!$B$5:$B$12,MATCH(E971,Lists!$A$5:$A$12,0)),""))</f>
        <v/>
      </c>
      <c r="N971" s="33" t="str">
        <f aca="false">IF(OR(L971="",M971=""),"",IF(L971&gt;M971,"Slow",IF(AND(J971="Wrong",L971&lt;0.5*M971),"Rushed?","OK")))</f>
        <v/>
      </c>
      <c r="O971" s="30"/>
      <c r="P971" s="30"/>
      <c r="Q971" s="34" t="str">
        <f aca="false">IF(OR(B971="",J971=""),"",IF(OR(J971="Wrong",K971="50-50",K971="Guess"),B971+Lists!$Y$5,""))</f>
        <v/>
      </c>
      <c r="R971" s="29"/>
      <c r="S971" s="34" t="str">
        <f aca="false">IF(Q971="","",B971+Lists!$Y$6)</f>
        <v/>
      </c>
      <c r="T971" s="29"/>
      <c r="U971" s="33" t="str">
        <f aca="true">IF(J971="","",IF(Q971="","—",IF(T971="Correct","Mastered",IF(OR(R971="Wrong",T971="Wrong"),"Keep reviewing",IF(AND(R971="",TODAY()&gt;=Q971),"Retry 1 DUE",IF(AND(R971="Correct",T971="",TODAY()&gt;=S971),"Retry 2 DUE",IF(R971="","Retry 1 scheduled","Retry 2 scheduled")))))))</f>
        <v/>
      </c>
    </row>
    <row r="972" customFormat="false" ht="15" hidden="false" customHeight="false" outlineLevel="0" collapsed="false">
      <c r="A972" s="27" t="str">
        <f aca="false">IF(COUNTA(B972:I972)=0,"",ROW()-4)</f>
        <v/>
      </c>
      <c r="B972" s="28"/>
      <c r="C972" s="29"/>
      <c r="D972" s="30"/>
      <c r="E972" s="29"/>
      <c r="F972" s="30"/>
      <c r="G972" s="31"/>
      <c r="H972" s="32"/>
      <c r="I972" s="32"/>
      <c r="J972" s="33" t="str">
        <f aca="false">IF(OR(H972="",I972=""),"",IF(UPPER(SUBSTITUTE(SUBSTITUTE(SUBSTITUTE(H972," ",""),",",""),";",""))=UPPER(SUBSTITUTE(SUBSTITUTE(SUBSTITUTE(I972," ",""),",",""),";","")),"Correct","Wrong"))</f>
        <v/>
      </c>
      <c r="K972" s="29"/>
      <c r="L972" s="29"/>
      <c r="M972" s="27" t="str">
        <f aca="false">IF(E972="","",IFERROR(INDEX(Lists!$B$5:$B$12,MATCH(E972,Lists!$A$5:$A$12,0)),""))</f>
        <v/>
      </c>
      <c r="N972" s="33" t="str">
        <f aca="false">IF(OR(L972="",M972=""),"",IF(L972&gt;M972,"Slow",IF(AND(J972="Wrong",L972&lt;0.5*M972),"Rushed?","OK")))</f>
        <v/>
      </c>
      <c r="O972" s="30"/>
      <c r="P972" s="30"/>
      <c r="Q972" s="34" t="str">
        <f aca="false">IF(OR(B972="",J972=""),"",IF(OR(J972="Wrong",K972="50-50",K972="Guess"),B972+Lists!$Y$5,""))</f>
        <v/>
      </c>
      <c r="R972" s="29"/>
      <c r="S972" s="34" t="str">
        <f aca="false">IF(Q972="","",B972+Lists!$Y$6)</f>
        <v/>
      </c>
      <c r="T972" s="29"/>
      <c r="U972" s="33" t="str">
        <f aca="true">IF(J972="","",IF(Q972="","—",IF(T972="Correct","Mastered",IF(OR(R972="Wrong",T972="Wrong"),"Keep reviewing",IF(AND(R972="",TODAY()&gt;=Q972),"Retry 1 DUE",IF(AND(R972="Correct",T972="",TODAY()&gt;=S972),"Retry 2 DUE",IF(R972="","Retry 1 scheduled","Retry 2 scheduled")))))))</f>
        <v/>
      </c>
    </row>
    <row r="973" customFormat="false" ht="15" hidden="false" customHeight="false" outlineLevel="0" collapsed="false">
      <c r="A973" s="27" t="str">
        <f aca="false">IF(COUNTA(B973:I973)=0,"",ROW()-4)</f>
        <v/>
      </c>
      <c r="B973" s="28"/>
      <c r="C973" s="29"/>
      <c r="D973" s="30"/>
      <c r="E973" s="29"/>
      <c r="F973" s="30"/>
      <c r="G973" s="31"/>
      <c r="H973" s="32"/>
      <c r="I973" s="32"/>
      <c r="J973" s="33" t="str">
        <f aca="false">IF(OR(H973="",I973=""),"",IF(UPPER(SUBSTITUTE(SUBSTITUTE(SUBSTITUTE(H973," ",""),",",""),";",""))=UPPER(SUBSTITUTE(SUBSTITUTE(SUBSTITUTE(I973," ",""),",",""),";","")),"Correct","Wrong"))</f>
        <v/>
      </c>
      <c r="K973" s="29"/>
      <c r="L973" s="29"/>
      <c r="M973" s="27" t="str">
        <f aca="false">IF(E973="","",IFERROR(INDEX(Lists!$B$5:$B$12,MATCH(E973,Lists!$A$5:$A$12,0)),""))</f>
        <v/>
      </c>
      <c r="N973" s="33" t="str">
        <f aca="false">IF(OR(L973="",M973=""),"",IF(L973&gt;M973,"Slow",IF(AND(J973="Wrong",L973&lt;0.5*M973),"Rushed?","OK")))</f>
        <v/>
      </c>
      <c r="O973" s="30"/>
      <c r="P973" s="30"/>
      <c r="Q973" s="34" t="str">
        <f aca="false">IF(OR(B973="",J973=""),"",IF(OR(J973="Wrong",K973="50-50",K973="Guess"),B973+Lists!$Y$5,""))</f>
        <v/>
      </c>
      <c r="R973" s="29"/>
      <c r="S973" s="34" t="str">
        <f aca="false">IF(Q973="","",B973+Lists!$Y$6)</f>
        <v/>
      </c>
      <c r="T973" s="29"/>
      <c r="U973" s="33" t="str">
        <f aca="true">IF(J973="","",IF(Q973="","—",IF(T973="Correct","Mastered",IF(OR(R973="Wrong",T973="Wrong"),"Keep reviewing",IF(AND(R973="",TODAY()&gt;=Q973),"Retry 1 DUE",IF(AND(R973="Correct",T973="",TODAY()&gt;=S973),"Retry 2 DUE",IF(R973="","Retry 1 scheduled","Retry 2 scheduled")))))))</f>
        <v/>
      </c>
    </row>
    <row r="974" customFormat="false" ht="15" hidden="false" customHeight="false" outlineLevel="0" collapsed="false">
      <c r="A974" s="27" t="str">
        <f aca="false">IF(COUNTA(B974:I974)=0,"",ROW()-4)</f>
        <v/>
      </c>
      <c r="B974" s="28"/>
      <c r="C974" s="29"/>
      <c r="D974" s="30"/>
      <c r="E974" s="29"/>
      <c r="F974" s="30"/>
      <c r="G974" s="31"/>
      <c r="H974" s="32"/>
      <c r="I974" s="32"/>
      <c r="J974" s="33" t="str">
        <f aca="false">IF(OR(H974="",I974=""),"",IF(UPPER(SUBSTITUTE(SUBSTITUTE(SUBSTITUTE(H974," ",""),",",""),";",""))=UPPER(SUBSTITUTE(SUBSTITUTE(SUBSTITUTE(I974," ",""),",",""),";","")),"Correct","Wrong"))</f>
        <v/>
      </c>
      <c r="K974" s="29"/>
      <c r="L974" s="29"/>
      <c r="M974" s="27" t="str">
        <f aca="false">IF(E974="","",IFERROR(INDEX(Lists!$B$5:$B$12,MATCH(E974,Lists!$A$5:$A$12,0)),""))</f>
        <v/>
      </c>
      <c r="N974" s="33" t="str">
        <f aca="false">IF(OR(L974="",M974=""),"",IF(L974&gt;M974,"Slow",IF(AND(J974="Wrong",L974&lt;0.5*M974),"Rushed?","OK")))</f>
        <v/>
      </c>
      <c r="O974" s="30"/>
      <c r="P974" s="30"/>
      <c r="Q974" s="34" t="str">
        <f aca="false">IF(OR(B974="",J974=""),"",IF(OR(J974="Wrong",K974="50-50",K974="Guess"),B974+Lists!$Y$5,""))</f>
        <v/>
      </c>
      <c r="R974" s="29"/>
      <c r="S974" s="34" t="str">
        <f aca="false">IF(Q974="","",B974+Lists!$Y$6)</f>
        <v/>
      </c>
      <c r="T974" s="29"/>
      <c r="U974" s="33" t="str">
        <f aca="true">IF(J974="","",IF(Q974="","—",IF(T974="Correct","Mastered",IF(OR(R974="Wrong",T974="Wrong"),"Keep reviewing",IF(AND(R974="",TODAY()&gt;=Q974),"Retry 1 DUE",IF(AND(R974="Correct",T974="",TODAY()&gt;=S974),"Retry 2 DUE",IF(R974="","Retry 1 scheduled","Retry 2 scheduled")))))))</f>
        <v/>
      </c>
    </row>
    <row r="975" customFormat="false" ht="15" hidden="false" customHeight="false" outlineLevel="0" collapsed="false">
      <c r="A975" s="27" t="str">
        <f aca="false">IF(COUNTA(B975:I975)=0,"",ROW()-4)</f>
        <v/>
      </c>
      <c r="B975" s="28"/>
      <c r="C975" s="29"/>
      <c r="D975" s="30"/>
      <c r="E975" s="29"/>
      <c r="F975" s="30"/>
      <c r="G975" s="31"/>
      <c r="H975" s="32"/>
      <c r="I975" s="32"/>
      <c r="J975" s="33" t="str">
        <f aca="false">IF(OR(H975="",I975=""),"",IF(UPPER(SUBSTITUTE(SUBSTITUTE(SUBSTITUTE(H975," ",""),",",""),";",""))=UPPER(SUBSTITUTE(SUBSTITUTE(SUBSTITUTE(I975," ",""),",",""),";","")),"Correct","Wrong"))</f>
        <v/>
      </c>
      <c r="K975" s="29"/>
      <c r="L975" s="29"/>
      <c r="M975" s="27" t="str">
        <f aca="false">IF(E975="","",IFERROR(INDEX(Lists!$B$5:$B$12,MATCH(E975,Lists!$A$5:$A$12,0)),""))</f>
        <v/>
      </c>
      <c r="N975" s="33" t="str">
        <f aca="false">IF(OR(L975="",M975=""),"",IF(L975&gt;M975,"Slow",IF(AND(J975="Wrong",L975&lt;0.5*M975),"Rushed?","OK")))</f>
        <v/>
      </c>
      <c r="O975" s="30"/>
      <c r="P975" s="30"/>
      <c r="Q975" s="34" t="str">
        <f aca="false">IF(OR(B975="",J975=""),"",IF(OR(J975="Wrong",K975="50-50",K975="Guess"),B975+Lists!$Y$5,""))</f>
        <v/>
      </c>
      <c r="R975" s="29"/>
      <c r="S975" s="34" t="str">
        <f aca="false">IF(Q975="","",B975+Lists!$Y$6)</f>
        <v/>
      </c>
      <c r="T975" s="29"/>
      <c r="U975" s="33" t="str">
        <f aca="true">IF(J975="","",IF(Q975="","—",IF(T975="Correct","Mastered",IF(OR(R975="Wrong",T975="Wrong"),"Keep reviewing",IF(AND(R975="",TODAY()&gt;=Q975),"Retry 1 DUE",IF(AND(R975="Correct",T975="",TODAY()&gt;=S975),"Retry 2 DUE",IF(R975="","Retry 1 scheduled","Retry 2 scheduled")))))))</f>
        <v/>
      </c>
    </row>
    <row r="976" customFormat="false" ht="15" hidden="false" customHeight="false" outlineLevel="0" collapsed="false">
      <c r="A976" s="27" t="str">
        <f aca="false">IF(COUNTA(B976:I976)=0,"",ROW()-4)</f>
        <v/>
      </c>
      <c r="B976" s="28"/>
      <c r="C976" s="29"/>
      <c r="D976" s="30"/>
      <c r="E976" s="29"/>
      <c r="F976" s="30"/>
      <c r="G976" s="31"/>
      <c r="H976" s="32"/>
      <c r="I976" s="32"/>
      <c r="J976" s="33" t="str">
        <f aca="false">IF(OR(H976="",I976=""),"",IF(UPPER(SUBSTITUTE(SUBSTITUTE(SUBSTITUTE(H976," ",""),",",""),";",""))=UPPER(SUBSTITUTE(SUBSTITUTE(SUBSTITUTE(I976," ",""),",",""),";","")),"Correct","Wrong"))</f>
        <v/>
      </c>
      <c r="K976" s="29"/>
      <c r="L976" s="29"/>
      <c r="M976" s="27" t="str">
        <f aca="false">IF(E976="","",IFERROR(INDEX(Lists!$B$5:$B$12,MATCH(E976,Lists!$A$5:$A$12,0)),""))</f>
        <v/>
      </c>
      <c r="N976" s="33" t="str">
        <f aca="false">IF(OR(L976="",M976=""),"",IF(L976&gt;M976,"Slow",IF(AND(J976="Wrong",L976&lt;0.5*M976),"Rushed?","OK")))</f>
        <v/>
      </c>
      <c r="O976" s="30"/>
      <c r="P976" s="30"/>
      <c r="Q976" s="34" t="str">
        <f aca="false">IF(OR(B976="",J976=""),"",IF(OR(J976="Wrong",K976="50-50",K976="Guess"),B976+Lists!$Y$5,""))</f>
        <v/>
      </c>
      <c r="R976" s="29"/>
      <c r="S976" s="34" t="str">
        <f aca="false">IF(Q976="","",B976+Lists!$Y$6)</f>
        <v/>
      </c>
      <c r="T976" s="29"/>
      <c r="U976" s="33" t="str">
        <f aca="true">IF(J976="","",IF(Q976="","—",IF(T976="Correct","Mastered",IF(OR(R976="Wrong",T976="Wrong"),"Keep reviewing",IF(AND(R976="",TODAY()&gt;=Q976),"Retry 1 DUE",IF(AND(R976="Correct",T976="",TODAY()&gt;=S976),"Retry 2 DUE",IF(R976="","Retry 1 scheduled","Retry 2 scheduled")))))))</f>
        <v/>
      </c>
    </row>
    <row r="977" customFormat="false" ht="15" hidden="false" customHeight="false" outlineLevel="0" collapsed="false">
      <c r="A977" s="27" t="str">
        <f aca="false">IF(COUNTA(B977:I977)=0,"",ROW()-4)</f>
        <v/>
      </c>
      <c r="B977" s="28"/>
      <c r="C977" s="29"/>
      <c r="D977" s="30"/>
      <c r="E977" s="29"/>
      <c r="F977" s="30"/>
      <c r="G977" s="31"/>
      <c r="H977" s="32"/>
      <c r="I977" s="32"/>
      <c r="J977" s="33" t="str">
        <f aca="false">IF(OR(H977="",I977=""),"",IF(UPPER(SUBSTITUTE(SUBSTITUTE(SUBSTITUTE(H977," ",""),",",""),";",""))=UPPER(SUBSTITUTE(SUBSTITUTE(SUBSTITUTE(I977," ",""),",",""),";","")),"Correct","Wrong"))</f>
        <v/>
      </c>
      <c r="K977" s="29"/>
      <c r="L977" s="29"/>
      <c r="M977" s="27" t="str">
        <f aca="false">IF(E977="","",IFERROR(INDEX(Lists!$B$5:$B$12,MATCH(E977,Lists!$A$5:$A$12,0)),""))</f>
        <v/>
      </c>
      <c r="N977" s="33" t="str">
        <f aca="false">IF(OR(L977="",M977=""),"",IF(L977&gt;M977,"Slow",IF(AND(J977="Wrong",L977&lt;0.5*M977),"Rushed?","OK")))</f>
        <v/>
      </c>
      <c r="O977" s="30"/>
      <c r="P977" s="30"/>
      <c r="Q977" s="34" t="str">
        <f aca="false">IF(OR(B977="",J977=""),"",IF(OR(J977="Wrong",K977="50-50",K977="Guess"),B977+Lists!$Y$5,""))</f>
        <v/>
      </c>
      <c r="R977" s="29"/>
      <c r="S977" s="34" t="str">
        <f aca="false">IF(Q977="","",B977+Lists!$Y$6)</f>
        <v/>
      </c>
      <c r="T977" s="29"/>
      <c r="U977" s="33" t="str">
        <f aca="true">IF(J977="","",IF(Q977="","—",IF(T977="Correct","Mastered",IF(OR(R977="Wrong",T977="Wrong"),"Keep reviewing",IF(AND(R977="",TODAY()&gt;=Q977),"Retry 1 DUE",IF(AND(R977="Correct",T977="",TODAY()&gt;=S977),"Retry 2 DUE",IF(R977="","Retry 1 scheduled","Retry 2 scheduled")))))))</f>
        <v/>
      </c>
    </row>
    <row r="978" customFormat="false" ht="15" hidden="false" customHeight="false" outlineLevel="0" collapsed="false">
      <c r="A978" s="27" t="str">
        <f aca="false">IF(COUNTA(B978:I978)=0,"",ROW()-4)</f>
        <v/>
      </c>
      <c r="B978" s="28"/>
      <c r="C978" s="29"/>
      <c r="D978" s="30"/>
      <c r="E978" s="29"/>
      <c r="F978" s="30"/>
      <c r="G978" s="31"/>
      <c r="H978" s="32"/>
      <c r="I978" s="32"/>
      <c r="J978" s="33" t="str">
        <f aca="false">IF(OR(H978="",I978=""),"",IF(UPPER(SUBSTITUTE(SUBSTITUTE(SUBSTITUTE(H978," ",""),",",""),";",""))=UPPER(SUBSTITUTE(SUBSTITUTE(SUBSTITUTE(I978," ",""),",",""),";","")),"Correct","Wrong"))</f>
        <v/>
      </c>
      <c r="K978" s="29"/>
      <c r="L978" s="29"/>
      <c r="M978" s="27" t="str">
        <f aca="false">IF(E978="","",IFERROR(INDEX(Lists!$B$5:$B$12,MATCH(E978,Lists!$A$5:$A$12,0)),""))</f>
        <v/>
      </c>
      <c r="N978" s="33" t="str">
        <f aca="false">IF(OR(L978="",M978=""),"",IF(L978&gt;M978,"Slow",IF(AND(J978="Wrong",L978&lt;0.5*M978),"Rushed?","OK")))</f>
        <v/>
      </c>
      <c r="O978" s="30"/>
      <c r="P978" s="30"/>
      <c r="Q978" s="34" t="str">
        <f aca="false">IF(OR(B978="",J978=""),"",IF(OR(J978="Wrong",K978="50-50",K978="Guess"),B978+Lists!$Y$5,""))</f>
        <v/>
      </c>
      <c r="R978" s="29"/>
      <c r="S978" s="34" t="str">
        <f aca="false">IF(Q978="","",B978+Lists!$Y$6)</f>
        <v/>
      </c>
      <c r="T978" s="29"/>
      <c r="U978" s="33" t="str">
        <f aca="true">IF(J978="","",IF(Q978="","—",IF(T978="Correct","Mastered",IF(OR(R978="Wrong",T978="Wrong"),"Keep reviewing",IF(AND(R978="",TODAY()&gt;=Q978),"Retry 1 DUE",IF(AND(R978="Correct",T978="",TODAY()&gt;=S978),"Retry 2 DUE",IF(R978="","Retry 1 scheduled","Retry 2 scheduled")))))))</f>
        <v/>
      </c>
    </row>
    <row r="979" customFormat="false" ht="15" hidden="false" customHeight="false" outlineLevel="0" collapsed="false">
      <c r="A979" s="27" t="str">
        <f aca="false">IF(COUNTA(B979:I979)=0,"",ROW()-4)</f>
        <v/>
      </c>
      <c r="B979" s="28"/>
      <c r="C979" s="29"/>
      <c r="D979" s="30"/>
      <c r="E979" s="29"/>
      <c r="F979" s="30"/>
      <c r="G979" s="31"/>
      <c r="H979" s="32"/>
      <c r="I979" s="32"/>
      <c r="J979" s="33" t="str">
        <f aca="false">IF(OR(H979="",I979=""),"",IF(UPPER(SUBSTITUTE(SUBSTITUTE(SUBSTITUTE(H979," ",""),",",""),";",""))=UPPER(SUBSTITUTE(SUBSTITUTE(SUBSTITUTE(I979," ",""),",",""),";","")),"Correct","Wrong"))</f>
        <v/>
      </c>
      <c r="K979" s="29"/>
      <c r="L979" s="29"/>
      <c r="M979" s="27" t="str">
        <f aca="false">IF(E979="","",IFERROR(INDEX(Lists!$B$5:$B$12,MATCH(E979,Lists!$A$5:$A$12,0)),""))</f>
        <v/>
      </c>
      <c r="N979" s="33" t="str">
        <f aca="false">IF(OR(L979="",M979=""),"",IF(L979&gt;M979,"Slow",IF(AND(J979="Wrong",L979&lt;0.5*M979),"Rushed?","OK")))</f>
        <v/>
      </c>
      <c r="O979" s="30"/>
      <c r="P979" s="30"/>
      <c r="Q979" s="34" t="str">
        <f aca="false">IF(OR(B979="",J979=""),"",IF(OR(J979="Wrong",K979="50-50",K979="Guess"),B979+Lists!$Y$5,""))</f>
        <v/>
      </c>
      <c r="R979" s="29"/>
      <c r="S979" s="34" t="str">
        <f aca="false">IF(Q979="","",B979+Lists!$Y$6)</f>
        <v/>
      </c>
      <c r="T979" s="29"/>
      <c r="U979" s="33" t="str">
        <f aca="true">IF(J979="","",IF(Q979="","—",IF(T979="Correct","Mastered",IF(OR(R979="Wrong",T979="Wrong"),"Keep reviewing",IF(AND(R979="",TODAY()&gt;=Q979),"Retry 1 DUE",IF(AND(R979="Correct",T979="",TODAY()&gt;=S979),"Retry 2 DUE",IF(R979="","Retry 1 scheduled","Retry 2 scheduled")))))))</f>
        <v/>
      </c>
    </row>
    <row r="980" customFormat="false" ht="15" hidden="false" customHeight="false" outlineLevel="0" collapsed="false">
      <c r="A980" s="27" t="str">
        <f aca="false">IF(COUNTA(B980:I980)=0,"",ROW()-4)</f>
        <v/>
      </c>
      <c r="B980" s="28"/>
      <c r="C980" s="29"/>
      <c r="D980" s="30"/>
      <c r="E980" s="29"/>
      <c r="F980" s="30"/>
      <c r="G980" s="31"/>
      <c r="H980" s="32"/>
      <c r="I980" s="32"/>
      <c r="J980" s="33" t="str">
        <f aca="false">IF(OR(H980="",I980=""),"",IF(UPPER(SUBSTITUTE(SUBSTITUTE(SUBSTITUTE(H980," ",""),",",""),";",""))=UPPER(SUBSTITUTE(SUBSTITUTE(SUBSTITUTE(I980," ",""),",",""),";","")),"Correct","Wrong"))</f>
        <v/>
      </c>
      <c r="K980" s="29"/>
      <c r="L980" s="29"/>
      <c r="M980" s="27" t="str">
        <f aca="false">IF(E980="","",IFERROR(INDEX(Lists!$B$5:$B$12,MATCH(E980,Lists!$A$5:$A$12,0)),""))</f>
        <v/>
      </c>
      <c r="N980" s="33" t="str">
        <f aca="false">IF(OR(L980="",M980=""),"",IF(L980&gt;M980,"Slow",IF(AND(J980="Wrong",L980&lt;0.5*M980),"Rushed?","OK")))</f>
        <v/>
      </c>
      <c r="O980" s="30"/>
      <c r="P980" s="30"/>
      <c r="Q980" s="34" t="str">
        <f aca="false">IF(OR(B980="",J980=""),"",IF(OR(J980="Wrong",K980="50-50",K980="Guess"),B980+Lists!$Y$5,""))</f>
        <v/>
      </c>
      <c r="R980" s="29"/>
      <c r="S980" s="34" t="str">
        <f aca="false">IF(Q980="","",B980+Lists!$Y$6)</f>
        <v/>
      </c>
      <c r="T980" s="29"/>
      <c r="U980" s="33" t="str">
        <f aca="true">IF(J980="","",IF(Q980="","—",IF(T980="Correct","Mastered",IF(OR(R980="Wrong",T980="Wrong"),"Keep reviewing",IF(AND(R980="",TODAY()&gt;=Q980),"Retry 1 DUE",IF(AND(R980="Correct",T980="",TODAY()&gt;=S980),"Retry 2 DUE",IF(R980="","Retry 1 scheduled","Retry 2 scheduled")))))))</f>
        <v/>
      </c>
    </row>
    <row r="981" customFormat="false" ht="15" hidden="false" customHeight="false" outlineLevel="0" collapsed="false">
      <c r="A981" s="27" t="str">
        <f aca="false">IF(COUNTA(B981:I981)=0,"",ROW()-4)</f>
        <v/>
      </c>
      <c r="B981" s="28"/>
      <c r="C981" s="29"/>
      <c r="D981" s="30"/>
      <c r="E981" s="29"/>
      <c r="F981" s="30"/>
      <c r="G981" s="31"/>
      <c r="H981" s="32"/>
      <c r="I981" s="32"/>
      <c r="J981" s="33" t="str">
        <f aca="false">IF(OR(H981="",I981=""),"",IF(UPPER(SUBSTITUTE(SUBSTITUTE(SUBSTITUTE(H981," ",""),",",""),";",""))=UPPER(SUBSTITUTE(SUBSTITUTE(SUBSTITUTE(I981," ",""),",",""),";","")),"Correct","Wrong"))</f>
        <v/>
      </c>
      <c r="K981" s="29"/>
      <c r="L981" s="29"/>
      <c r="M981" s="27" t="str">
        <f aca="false">IF(E981="","",IFERROR(INDEX(Lists!$B$5:$B$12,MATCH(E981,Lists!$A$5:$A$12,0)),""))</f>
        <v/>
      </c>
      <c r="N981" s="33" t="str">
        <f aca="false">IF(OR(L981="",M981=""),"",IF(L981&gt;M981,"Slow",IF(AND(J981="Wrong",L981&lt;0.5*M981),"Rushed?","OK")))</f>
        <v/>
      </c>
      <c r="O981" s="30"/>
      <c r="P981" s="30"/>
      <c r="Q981" s="34" t="str">
        <f aca="false">IF(OR(B981="",J981=""),"",IF(OR(J981="Wrong",K981="50-50",K981="Guess"),B981+Lists!$Y$5,""))</f>
        <v/>
      </c>
      <c r="R981" s="29"/>
      <c r="S981" s="34" t="str">
        <f aca="false">IF(Q981="","",B981+Lists!$Y$6)</f>
        <v/>
      </c>
      <c r="T981" s="29"/>
      <c r="U981" s="33" t="str">
        <f aca="true">IF(J981="","",IF(Q981="","—",IF(T981="Correct","Mastered",IF(OR(R981="Wrong",T981="Wrong"),"Keep reviewing",IF(AND(R981="",TODAY()&gt;=Q981),"Retry 1 DUE",IF(AND(R981="Correct",T981="",TODAY()&gt;=S981),"Retry 2 DUE",IF(R981="","Retry 1 scheduled","Retry 2 scheduled")))))))</f>
        <v/>
      </c>
    </row>
    <row r="982" customFormat="false" ht="15" hidden="false" customHeight="false" outlineLevel="0" collapsed="false">
      <c r="A982" s="27" t="str">
        <f aca="false">IF(COUNTA(B982:I982)=0,"",ROW()-4)</f>
        <v/>
      </c>
      <c r="B982" s="28"/>
      <c r="C982" s="29"/>
      <c r="D982" s="30"/>
      <c r="E982" s="29"/>
      <c r="F982" s="30"/>
      <c r="G982" s="31"/>
      <c r="H982" s="32"/>
      <c r="I982" s="32"/>
      <c r="J982" s="33" t="str">
        <f aca="false">IF(OR(H982="",I982=""),"",IF(UPPER(SUBSTITUTE(SUBSTITUTE(SUBSTITUTE(H982," ",""),",",""),";",""))=UPPER(SUBSTITUTE(SUBSTITUTE(SUBSTITUTE(I982," ",""),",",""),";","")),"Correct","Wrong"))</f>
        <v/>
      </c>
      <c r="K982" s="29"/>
      <c r="L982" s="29"/>
      <c r="M982" s="27" t="str">
        <f aca="false">IF(E982="","",IFERROR(INDEX(Lists!$B$5:$B$12,MATCH(E982,Lists!$A$5:$A$12,0)),""))</f>
        <v/>
      </c>
      <c r="N982" s="33" t="str">
        <f aca="false">IF(OR(L982="",M982=""),"",IF(L982&gt;M982,"Slow",IF(AND(J982="Wrong",L982&lt;0.5*M982),"Rushed?","OK")))</f>
        <v/>
      </c>
      <c r="O982" s="30"/>
      <c r="P982" s="30"/>
      <c r="Q982" s="34" t="str">
        <f aca="false">IF(OR(B982="",J982=""),"",IF(OR(J982="Wrong",K982="50-50",K982="Guess"),B982+Lists!$Y$5,""))</f>
        <v/>
      </c>
      <c r="R982" s="29"/>
      <c r="S982" s="34" t="str">
        <f aca="false">IF(Q982="","",B982+Lists!$Y$6)</f>
        <v/>
      </c>
      <c r="T982" s="29"/>
      <c r="U982" s="33" t="str">
        <f aca="true">IF(J982="","",IF(Q982="","—",IF(T982="Correct","Mastered",IF(OR(R982="Wrong",T982="Wrong"),"Keep reviewing",IF(AND(R982="",TODAY()&gt;=Q982),"Retry 1 DUE",IF(AND(R982="Correct",T982="",TODAY()&gt;=S982),"Retry 2 DUE",IF(R982="","Retry 1 scheduled","Retry 2 scheduled")))))))</f>
        <v/>
      </c>
    </row>
    <row r="983" customFormat="false" ht="15" hidden="false" customHeight="false" outlineLevel="0" collapsed="false">
      <c r="A983" s="27" t="str">
        <f aca="false">IF(COUNTA(B983:I983)=0,"",ROW()-4)</f>
        <v/>
      </c>
      <c r="B983" s="28"/>
      <c r="C983" s="29"/>
      <c r="D983" s="30"/>
      <c r="E983" s="29"/>
      <c r="F983" s="30"/>
      <c r="G983" s="31"/>
      <c r="H983" s="32"/>
      <c r="I983" s="32"/>
      <c r="J983" s="33" t="str">
        <f aca="false">IF(OR(H983="",I983=""),"",IF(UPPER(SUBSTITUTE(SUBSTITUTE(SUBSTITUTE(H983," ",""),",",""),";",""))=UPPER(SUBSTITUTE(SUBSTITUTE(SUBSTITUTE(I983," ",""),",",""),";","")),"Correct","Wrong"))</f>
        <v/>
      </c>
      <c r="K983" s="29"/>
      <c r="L983" s="29"/>
      <c r="M983" s="27" t="str">
        <f aca="false">IF(E983="","",IFERROR(INDEX(Lists!$B$5:$B$12,MATCH(E983,Lists!$A$5:$A$12,0)),""))</f>
        <v/>
      </c>
      <c r="N983" s="33" t="str">
        <f aca="false">IF(OR(L983="",M983=""),"",IF(L983&gt;M983,"Slow",IF(AND(J983="Wrong",L983&lt;0.5*M983),"Rushed?","OK")))</f>
        <v/>
      </c>
      <c r="O983" s="30"/>
      <c r="P983" s="30"/>
      <c r="Q983" s="34" t="str">
        <f aca="false">IF(OR(B983="",J983=""),"",IF(OR(J983="Wrong",K983="50-50",K983="Guess"),B983+Lists!$Y$5,""))</f>
        <v/>
      </c>
      <c r="R983" s="29"/>
      <c r="S983" s="34" t="str">
        <f aca="false">IF(Q983="","",B983+Lists!$Y$6)</f>
        <v/>
      </c>
      <c r="T983" s="29"/>
      <c r="U983" s="33" t="str">
        <f aca="true">IF(J983="","",IF(Q983="","—",IF(T983="Correct","Mastered",IF(OR(R983="Wrong",T983="Wrong"),"Keep reviewing",IF(AND(R983="",TODAY()&gt;=Q983),"Retry 1 DUE",IF(AND(R983="Correct",T983="",TODAY()&gt;=S983),"Retry 2 DUE",IF(R983="","Retry 1 scheduled","Retry 2 scheduled")))))))</f>
        <v/>
      </c>
    </row>
    <row r="984" customFormat="false" ht="15" hidden="false" customHeight="false" outlineLevel="0" collapsed="false">
      <c r="A984" s="27" t="str">
        <f aca="false">IF(COUNTA(B984:I984)=0,"",ROW()-4)</f>
        <v/>
      </c>
      <c r="B984" s="28"/>
      <c r="C984" s="29"/>
      <c r="D984" s="30"/>
      <c r="E984" s="29"/>
      <c r="F984" s="30"/>
      <c r="G984" s="31"/>
      <c r="H984" s="32"/>
      <c r="I984" s="32"/>
      <c r="J984" s="33" t="str">
        <f aca="false">IF(OR(H984="",I984=""),"",IF(UPPER(SUBSTITUTE(SUBSTITUTE(SUBSTITUTE(H984," ",""),",",""),";",""))=UPPER(SUBSTITUTE(SUBSTITUTE(SUBSTITUTE(I984," ",""),",",""),";","")),"Correct","Wrong"))</f>
        <v/>
      </c>
      <c r="K984" s="29"/>
      <c r="L984" s="29"/>
      <c r="M984" s="27" t="str">
        <f aca="false">IF(E984="","",IFERROR(INDEX(Lists!$B$5:$B$12,MATCH(E984,Lists!$A$5:$A$12,0)),""))</f>
        <v/>
      </c>
      <c r="N984" s="33" t="str">
        <f aca="false">IF(OR(L984="",M984=""),"",IF(L984&gt;M984,"Slow",IF(AND(J984="Wrong",L984&lt;0.5*M984),"Rushed?","OK")))</f>
        <v/>
      </c>
      <c r="O984" s="30"/>
      <c r="P984" s="30"/>
      <c r="Q984" s="34" t="str">
        <f aca="false">IF(OR(B984="",J984=""),"",IF(OR(J984="Wrong",K984="50-50",K984="Guess"),B984+Lists!$Y$5,""))</f>
        <v/>
      </c>
      <c r="R984" s="29"/>
      <c r="S984" s="34" t="str">
        <f aca="false">IF(Q984="","",B984+Lists!$Y$6)</f>
        <v/>
      </c>
      <c r="T984" s="29"/>
      <c r="U984" s="33" t="str">
        <f aca="true">IF(J984="","",IF(Q984="","—",IF(T984="Correct","Mastered",IF(OR(R984="Wrong",T984="Wrong"),"Keep reviewing",IF(AND(R984="",TODAY()&gt;=Q984),"Retry 1 DUE",IF(AND(R984="Correct",T984="",TODAY()&gt;=S984),"Retry 2 DUE",IF(R984="","Retry 1 scheduled","Retry 2 scheduled")))))))</f>
        <v/>
      </c>
    </row>
    <row r="985" customFormat="false" ht="15" hidden="false" customHeight="false" outlineLevel="0" collapsed="false">
      <c r="A985" s="27" t="str">
        <f aca="false">IF(COUNTA(B985:I985)=0,"",ROW()-4)</f>
        <v/>
      </c>
      <c r="B985" s="28"/>
      <c r="C985" s="29"/>
      <c r="D985" s="30"/>
      <c r="E985" s="29"/>
      <c r="F985" s="30"/>
      <c r="G985" s="31"/>
      <c r="H985" s="32"/>
      <c r="I985" s="32"/>
      <c r="J985" s="33" t="str">
        <f aca="false">IF(OR(H985="",I985=""),"",IF(UPPER(SUBSTITUTE(SUBSTITUTE(SUBSTITUTE(H985," ",""),",",""),";",""))=UPPER(SUBSTITUTE(SUBSTITUTE(SUBSTITUTE(I985," ",""),",",""),";","")),"Correct","Wrong"))</f>
        <v/>
      </c>
      <c r="K985" s="29"/>
      <c r="L985" s="29"/>
      <c r="M985" s="27" t="str">
        <f aca="false">IF(E985="","",IFERROR(INDEX(Lists!$B$5:$B$12,MATCH(E985,Lists!$A$5:$A$12,0)),""))</f>
        <v/>
      </c>
      <c r="N985" s="33" t="str">
        <f aca="false">IF(OR(L985="",M985=""),"",IF(L985&gt;M985,"Slow",IF(AND(J985="Wrong",L985&lt;0.5*M985),"Rushed?","OK")))</f>
        <v/>
      </c>
      <c r="O985" s="30"/>
      <c r="P985" s="30"/>
      <c r="Q985" s="34" t="str">
        <f aca="false">IF(OR(B985="",J985=""),"",IF(OR(J985="Wrong",K985="50-50",K985="Guess"),B985+Lists!$Y$5,""))</f>
        <v/>
      </c>
      <c r="R985" s="29"/>
      <c r="S985" s="34" t="str">
        <f aca="false">IF(Q985="","",B985+Lists!$Y$6)</f>
        <v/>
      </c>
      <c r="T985" s="29"/>
      <c r="U985" s="33" t="str">
        <f aca="true">IF(J985="","",IF(Q985="","—",IF(T985="Correct","Mastered",IF(OR(R985="Wrong",T985="Wrong"),"Keep reviewing",IF(AND(R985="",TODAY()&gt;=Q985),"Retry 1 DUE",IF(AND(R985="Correct",T985="",TODAY()&gt;=S985),"Retry 2 DUE",IF(R985="","Retry 1 scheduled","Retry 2 scheduled")))))))</f>
        <v/>
      </c>
    </row>
    <row r="986" customFormat="false" ht="15" hidden="false" customHeight="false" outlineLevel="0" collapsed="false">
      <c r="A986" s="27" t="str">
        <f aca="false">IF(COUNTA(B986:I986)=0,"",ROW()-4)</f>
        <v/>
      </c>
      <c r="B986" s="28"/>
      <c r="C986" s="29"/>
      <c r="D986" s="30"/>
      <c r="E986" s="29"/>
      <c r="F986" s="30"/>
      <c r="G986" s="31"/>
      <c r="H986" s="32"/>
      <c r="I986" s="32"/>
      <c r="J986" s="33" t="str">
        <f aca="false">IF(OR(H986="",I986=""),"",IF(UPPER(SUBSTITUTE(SUBSTITUTE(SUBSTITUTE(H986," ",""),",",""),";",""))=UPPER(SUBSTITUTE(SUBSTITUTE(SUBSTITUTE(I986," ",""),",",""),";","")),"Correct","Wrong"))</f>
        <v/>
      </c>
      <c r="K986" s="29"/>
      <c r="L986" s="29"/>
      <c r="M986" s="27" t="str">
        <f aca="false">IF(E986="","",IFERROR(INDEX(Lists!$B$5:$B$12,MATCH(E986,Lists!$A$5:$A$12,0)),""))</f>
        <v/>
      </c>
      <c r="N986" s="33" t="str">
        <f aca="false">IF(OR(L986="",M986=""),"",IF(L986&gt;M986,"Slow",IF(AND(J986="Wrong",L986&lt;0.5*M986),"Rushed?","OK")))</f>
        <v/>
      </c>
      <c r="O986" s="30"/>
      <c r="P986" s="30"/>
      <c r="Q986" s="34" t="str">
        <f aca="false">IF(OR(B986="",J986=""),"",IF(OR(J986="Wrong",K986="50-50",K986="Guess"),B986+Lists!$Y$5,""))</f>
        <v/>
      </c>
      <c r="R986" s="29"/>
      <c r="S986" s="34" t="str">
        <f aca="false">IF(Q986="","",B986+Lists!$Y$6)</f>
        <v/>
      </c>
      <c r="T986" s="29"/>
      <c r="U986" s="33" t="str">
        <f aca="true">IF(J986="","",IF(Q986="","—",IF(T986="Correct","Mastered",IF(OR(R986="Wrong",T986="Wrong"),"Keep reviewing",IF(AND(R986="",TODAY()&gt;=Q986),"Retry 1 DUE",IF(AND(R986="Correct",T986="",TODAY()&gt;=S986),"Retry 2 DUE",IF(R986="","Retry 1 scheduled","Retry 2 scheduled")))))))</f>
        <v/>
      </c>
    </row>
    <row r="987" customFormat="false" ht="15" hidden="false" customHeight="false" outlineLevel="0" collapsed="false">
      <c r="A987" s="27" t="str">
        <f aca="false">IF(COUNTA(B987:I987)=0,"",ROW()-4)</f>
        <v/>
      </c>
      <c r="B987" s="28"/>
      <c r="C987" s="29"/>
      <c r="D987" s="30"/>
      <c r="E987" s="29"/>
      <c r="F987" s="30"/>
      <c r="G987" s="31"/>
      <c r="H987" s="32"/>
      <c r="I987" s="32"/>
      <c r="J987" s="33" t="str">
        <f aca="false">IF(OR(H987="",I987=""),"",IF(UPPER(SUBSTITUTE(SUBSTITUTE(SUBSTITUTE(H987," ",""),",",""),";",""))=UPPER(SUBSTITUTE(SUBSTITUTE(SUBSTITUTE(I987," ",""),",",""),";","")),"Correct","Wrong"))</f>
        <v/>
      </c>
      <c r="K987" s="29"/>
      <c r="L987" s="29"/>
      <c r="M987" s="27" t="str">
        <f aca="false">IF(E987="","",IFERROR(INDEX(Lists!$B$5:$B$12,MATCH(E987,Lists!$A$5:$A$12,0)),""))</f>
        <v/>
      </c>
      <c r="N987" s="33" t="str">
        <f aca="false">IF(OR(L987="",M987=""),"",IF(L987&gt;M987,"Slow",IF(AND(J987="Wrong",L987&lt;0.5*M987),"Rushed?","OK")))</f>
        <v/>
      </c>
      <c r="O987" s="30"/>
      <c r="P987" s="30"/>
      <c r="Q987" s="34" t="str">
        <f aca="false">IF(OR(B987="",J987=""),"",IF(OR(J987="Wrong",K987="50-50",K987="Guess"),B987+Lists!$Y$5,""))</f>
        <v/>
      </c>
      <c r="R987" s="29"/>
      <c r="S987" s="34" t="str">
        <f aca="false">IF(Q987="","",B987+Lists!$Y$6)</f>
        <v/>
      </c>
      <c r="T987" s="29"/>
      <c r="U987" s="33" t="str">
        <f aca="true">IF(J987="","",IF(Q987="","—",IF(T987="Correct","Mastered",IF(OR(R987="Wrong",T987="Wrong"),"Keep reviewing",IF(AND(R987="",TODAY()&gt;=Q987),"Retry 1 DUE",IF(AND(R987="Correct",T987="",TODAY()&gt;=S987),"Retry 2 DUE",IF(R987="","Retry 1 scheduled","Retry 2 scheduled")))))))</f>
        <v/>
      </c>
    </row>
    <row r="988" customFormat="false" ht="15" hidden="false" customHeight="false" outlineLevel="0" collapsed="false">
      <c r="A988" s="27" t="str">
        <f aca="false">IF(COUNTA(B988:I988)=0,"",ROW()-4)</f>
        <v/>
      </c>
      <c r="B988" s="28"/>
      <c r="C988" s="29"/>
      <c r="D988" s="30"/>
      <c r="E988" s="29"/>
      <c r="F988" s="30"/>
      <c r="G988" s="31"/>
      <c r="H988" s="32"/>
      <c r="I988" s="32"/>
      <c r="J988" s="33" t="str">
        <f aca="false">IF(OR(H988="",I988=""),"",IF(UPPER(SUBSTITUTE(SUBSTITUTE(SUBSTITUTE(H988," ",""),",",""),";",""))=UPPER(SUBSTITUTE(SUBSTITUTE(SUBSTITUTE(I988," ",""),",",""),";","")),"Correct","Wrong"))</f>
        <v/>
      </c>
      <c r="K988" s="29"/>
      <c r="L988" s="29"/>
      <c r="M988" s="27" t="str">
        <f aca="false">IF(E988="","",IFERROR(INDEX(Lists!$B$5:$B$12,MATCH(E988,Lists!$A$5:$A$12,0)),""))</f>
        <v/>
      </c>
      <c r="N988" s="33" t="str">
        <f aca="false">IF(OR(L988="",M988=""),"",IF(L988&gt;M988,"Slow",IF(AND(J988="Wrong",L988&lt;0.5*M988),"Rushed?","OK")))</f>
        <v/>
      </c>
      <c r="O988" s="30"/>
      <c r="P988" s="30"/>
      <c r="Q988" s="34" t="str">
        <f aca="false">IF(OR(B988="",J988=""),"",IF(OR(J988="Wrong",K988="50-50",K988="Guess"),B988+Lists!$Y$5,""))</f>
        <v/>
      </c>
      <c r="R988" s="29"/>
      <c r="S988" s="34" t="str">
        <f aca="false">IF(Q988="","",B988+Lists!$Y$6)</f>
        <v/>
      </c>
      <c r="T988" s="29"/>
      <c r="U988" s="33" t="str">
        <f aca="true">IF(J988="","",IF(Q988="","—",IF(T988="Correct","Mastered",IF(OR(R988="Wrong",T988="Wrong"),"Keep reviewing",IF(AND(R988="",TODAY()&gt;=Q988),"Retry 1 DUE",IF(AND(R988="Correct",T988="",TODAY()&gt;=S988),"Retry 2 DUE",IF(R988="","Retry 1 scheduled","Retry 2 scheduled")))))))</f>
        <v/>
      </c>
    </row>
    <row r="989" customFormat="false" ht="15" hidden="false" customHeight="false" outlineLevel="0" collapsed="false">
      <c r="A989" s="27" t="str">
        <f aca="false">IF(COUNTA(B989:I989)=0,"",ROW()-4)</f>
        <v/>
      </c>
      <c r="B989" s="28"/>
      <c r="C989" s="29"/>
      <c r="D989" s="30"/>
      <c r="E989" s="29"/>
      <c r="F989" s="30"/>
      <c r="G989" s="31"/>
      <c r="H989" s="32"/>
      <c r="I989" s="32"/>
      <c r="J989" s="33" t="str">
        <f aca="false">IF(OR(H989="",I989=""),"",IF(UPPER(SUBSTITUTE(SUBSTITUTE(SUBSTITUTE(H989," ",""),",",""),";",""))=UPPER(SUBSTITUTE(SUBSTITUTE(SUBSTITUTE(I989," ",""),",",""),";","")),"Correct","Wrong"))</f>
        <v/>
      </c>
      <c r="K989" s="29"/>
      <c r="L989" s="29"/>
      <c r="M989" s="27" t="str">
        <f aca="false">IF(E989="","",IFERROR(INDEX(Lists!$B$5:$B$12,MATCH(E989,Lists!$A$5:$A$12,0)),""))</f>
        <v/>
      </c>
      <c r="N989" s="33" t="str">
        <f aca="false">IF(OR(L989="",M989=""),"",IF(L989&gt;M989,"Slow",IF(AND(J989="Wrong",L989&lt;0.5*M989),"Rushed?","OK")))</f>
        <v/>
      </c>
      <c r="O989" s="30"/>
      <c r="P989" s="30"/>
      <c r="Q989" s="34" t="str">
        <f aca="false">IF(OR(B989="",J989=""),"",IF(OR(J989="Wrong",K989="50-50",K989="Guess"),B989+Lists!$Y$5,""))</f>
        <v/>
      </c>
      <c r="R989" s="29"/>
      <c r="S989" s="34" t="str">
        <f aca="false">IF(Q989="","",B989+Lists!$Y$6)</f>
        <v/>
      </c>
      <c r="T989" s="29"/>
      <c r="U989" s="33" t="str">
        <f aca="true">IF(J989="","",IF(Q989="","—",IF(T989="Correct","Mastered",IF(OR(R989="Wrong",T989="Wrong"),"Keep reviewing",IF(AND(R989="",TODAY()&gt;=Q989),"Retry 1 DUE",IF(AND(R989="Correct",T989="",TODAY()&gt;=S989),"Retry 2 DUE",IF(R989="","Retry 1 scheduled","Retry 2 scheduled")))))))</f>
        <v/>
      </c>
    </row>
    <row r="990" customFormat="false" ht="15" hidden="false" customHeight="false" outlineLevel="0" collapsed="false">
      <c r="A990" s="27" t="str">
        <f aca="false">IF(COUNTA(B990:I990)=0,"",ROW()-4)</f>
        <v/>
      </c>
      <c r="B990" s="28"/>
      <c r="C990" s="29"/>
      <c r="D990" s="30"/>
      <c r="E990" s="29"/>
      <c r="F990" s="30"/>
      <c r="G990" s="31"/>
      <c r="H990" s="32"/>
      <c r="I990" s="32"/>
      <c r="J990" s="33" t="str">
        <f aca="false">IF(OR(H990="",I990=""),"",IF(UPPER(SUBSTITUTE(SUBSTITUTE(SUBSTITUTE(H990," ",""),",",""),";",""))=UPPER(SUBSTITUTE(SUBSTITUTE(SUBSTITUTE(I990," ",""),",",""),";","")),"Correct","Wrong"))</f>
        <v/>
      </c>
      <c r="K990" s="29"/>
      <c r="L990" s="29"/>
      <c r="M990" s="27" t="str">
        <f aca="false">IF(E990="","",IFERROR(INDEX(Lists!$B$5:$B$12,MATCH(E990,Lists!$A$5:$A$12,0)),""))</f>
        <v/>
      </c>
      <c r="N990" s="33" t="str">
        <f aca="false">IF(OR(L990="",M990=""),"",IF(L990&gt;M990,"Slow",IF(AND(J990="Wrong",L990&lt;0.5*M990),"Rushed?","OK")))</f>
        <v/>
      </c>
      <c r="O990" s="30"/>
      <c r="P990" s="30"/>
      <c r="Q990" s="34" t="str">
        <f aca="false">IF(OR(B990="",J990=""),"",IF(OR(J990="Wrong",K990="50-50",K990="Guess"),B990+Lists!$Y$5,""))</f>
        <v/>
      </c>
      <c r="R990" s="29"/>
      <c r="S990" s="34" t="str">
        <f aca="false">IF(Q990="","",B990+Lists!$Y$6)</f>
        <v/>
      </c>
      <c r="T990" s="29"/>
      <c r="U990" s="33" t="str">
        <f aca="true">IF(J990="","",IF(Q990="","—",IF(T990="Correct","Mastered",IF(OR(R990="Wrong",T990="Wrong"),"Keep reviewing",IF(AND(R990="",TODAY()&gt;=Q990),"Retry 1 DUE",IF(AND(R990="Correct",T990="",TODAY()&gt;=S990),"Retry 2 DUE",IF(R990="","Retry 1 scheduled","Retry 2 scheduled")))))))</f>
        <v/>
      </c>
    </row>
    <row r="991" customFormat="false" ht="15" hidden="false" customHeight="false" outlineLevel="0" collapsed="false">
      <c r="A991" s="27" t="str">
        <f aca="false">IF(COUNTA(B991:I991)=0,"",ROW()-4)</f>
        <v/>
      </c>
      <c r="B991" s="28"/>
      <c r="C991" s="29"/>
      <c r="D991" s="30"/>
      <c r="E991" s="29"/>
      <c r="F991" s="30"/>
      <c r="G991" s="31"/>
      <c r="H991" s="32"/>
      <c r="I991" s="32"/>
      <c r="J991" s="33" t="str">
        <f aca="false">IF(OR(H991="",I991=""),"",IF(UPPER(SUBSTITUTE(SUBSTITUTE(SUBSTITUTE(H991," ",""),",",""),";",""))=UPPER(SUBSTITUTE(SUBSTITUTE(SUBSTITUTE(I991," ",""),",",""),";","")),"Correct","Wrong"))</f>
        <v/>
      </c>
      <c r="K991" s="29"/>
      <c r="L991" s="29"/>
      <c r="M991" s="27" t="str">
        <f aca="false">IF(E991="","",IFERROR(INDEX(Lists!$B$5:$B$12,MATCH(E991,Lists!$A$5:$A$12,0)),""))</f>
        <v/>
      </c>
      <c r="N991" s="33" t="str">
        <f aca="false">IF(OR(L991="",M991=""),"",IF(L991&gt;M991,"Slow",IF(AND(J991="Wrong",L991&lt;0.5*M991),"Rushed?","OK")))</f>
        <v/>
      </c>
      <c r="O991" s="30"/>
      <c r="P991" s="30"/>
      <c r="Q991" s="34" t="str">
        <f aca="false">IF(OR(B991="",J991=""),"",IF(OR(J991="Wrong",K991="50-50",K991="Guess"),B991+Lists!$Y$5,""))</f>
        <v/>
      </c>
      <c r="R991" s="29"/>
      <c r="S991" s="34" t="str">
        <f aca="false">IF(Q991="","",B991+Lists!$Y$6)</f>
        <v/>
      </c>
      <c r="T991" s="29"/>
      <c r="U991" s="33" t="str">
        <f aca="true">IF(J991="","",IF(Q991="","—",IF(T991="Correct","Mastered",IF(OR(R991="Wrong",T991="Wrong"),"Keep reviewing",IF(AND(R991="",TODAY()&gt;=Q991),"Retry 1 DUE",IF(AND(R991="Correct",T991="",TODAY()&gt;=S991),"Retry 2 DUE",IF(R991="","Retry 1 scheduled","Retry 2 scheduled")))))))</f>
        <v/>
      </c>
    </row>
    <row r="992" customFormat="false" ht="15" hidden="false" customHeight="false" outlineLevel="0" collapsed="false">
      <c r="A992" s="27" t="str">
        <f aca="false">IF(COUNTA(B992:I992)=0,"",ROW()-4)</f>
        <v/>
      </c>
      <c r="B992" s="28"/>
      <c r="C992" s="29"/>
      <c r="D992" s="30"/>
      <c r="E992" s="29"/>
      <c r="F992" s="30"/>
      <c r="G992" s="31"/>
      <c r="H992" s="32"/>
      <c r="I992" s="32"/>
      <c r="J992" s="33" t="str">
        <f aca="false">IF(OR(H992="",I992=""),"",IF(UPPER(SUBSTITUTE(SUBSTITUTE(SUBSTITUTE(H992," ",""),",",""),";",""))=UPPER(SUBSTITUTE(SUBSTITUTE(SUBSTITUTE(I992," ",""),",",""),";","")),"Correct","Wrong"))</f>
        <v/>
      </c>
      <c r="K992" s="29"/>
      <c r="L992" s="29"/>
      <c r="M992" s="27" t="str">
        <f aca="false">IF(E992="","",IFERROR(INDEX(Lists!$B$5:$B$12,MATCH(E992,Lists!$A$5:$A$12,0)),""))</f>
        <v/>
      </c>
      <c r="N992" s="33" t="str">
        <f aca="false">IF(OR(L992="",M992=""),"",IF(L992&gt;M992,"Slow",IF(AND(J992="Wrong",L992&lt;0.5*M992),"Rushed?","OK")))</f>
        <v/>
      </c>
      <c r="O992" s="30"/>
      <c r="P992" s="30"/>
      <c r="Q992" s="34" t="str">
        <f aca="false">IF(OR(B992="",J992=""),"",IF(OR(J992="Wrong",K992="50-50",K992="Guess"),B992+Lists!$Y$5,""))</f>
        <v/>
      </c>
      <c r="R992" s="29"/>
      <c r="S992" s="34" t="str">
        <f aca="false">IF(Q992="","",B992+Lists!$Y$6)</f>
        <v/>
      </c>
      <c r="T992" s="29"/>
      <c r="U992" s="33" t="str">
        <f aca="true">IF(J992="","",IF(Q992="","—",IF(T992="Correct","Mastered",IF(OR(R992="Wrong",T992="Wrong"),"Keep reviewing",IF(AND(R992="",TODAY()&gt;=Q992),"Retry 1 DUE",IF(AND(R992="Correct",T992="",TODAY()&gt;=S992),"Retry 2 DUE",IF(R992="","Retry 1 scheduled","Retry 2 scheduled")))))))</f>
        <v/>
      </c>
    </row>
    <row r="993" customFormat="false" ht="15" hidden="false" customHeight="false" outlineLevel="0" collapsed="false">
      <c r="A993" s="27" t="str">
        <f aca="false">IF(COUNTA(B993:I993)=0,"",ROW()-4)</f>
        <v/>
      </c>
      <c r="B993" s="28"/>
      <c r="C993" s="29"/>
      <c r="D993" s="30"/>
      <c r="E993" s="29"/>
      <c r="F993" s="30"/>
      <c r="G993" s="31"/>
      <c r="H993" s="32"/>
      <c r="I993" s="32"/>
      <c r="J993" s="33" t="str">
        <f aca="false">IF(OR(H993="",I993=""),"",IF(UPPER(SUBSTITUTE(SUBSTITUTE(SUBSTITUTE(H993," ",""),",",""),";",""))=UPPER(SUBSTITUTE(SUBSTITUTE(SUBSTITUTE(I993," ",""),",",""),";","")),"Correct","Wrong"))</f>
        <v/>
      </c>
      <c r="K993" s="29"/>
      <c r="L993" s="29"/>
      <c r="M993" s="27" t="str">
        <f aca="false">IF(E993="","",IFERROR(INDEX(Lists!$B$5:$B$12,MATCH(E993,Lists!$A$5:$A$12,0)),""))</f>
        <v/>
      </c>
      <c r="N993" s="33" t="str">
        <f aca="false">IF(OR(L993="",M993=""),"",IF(L993&gt;M993,"Slow",IF(AND(J993="Wrong",L993&lt;0.5*M993),"Rushed?","OK")))</f>
        <v/>
      </c>
      <c r="O993" s="30"/>
      <c r="P993" s="30"/>
      <c r="Q993" s="34" t="str">
        <f aca="false">IF(OR(B993="",J993=""),"",IF(OR(J993="Wrong",K993="50-50",K993="Guess"),B993+Lists!$Y$5,""))</f>
        <v/>
      </c>
      <c r="R993" s="29"/>
      <c r="S993" s="34" t="str">
        <f aca="false">IF(Q993="","",B993+Lists!$Y$6)</f>
        <v/>
      </c>
      <c r="T993" s="29"/>
      <c r="U993" s="33" t="str">
        <f aca="true">IF(J993="","",IF(Q993="","—",IF(T993="Correct","Mastered",IF(OR(R993="Wrong",T993="Wrong"),"Keep reviewing",IF(AND(R993="",TODAY()&gt;=Q993),"Retry 1 DUE",IF(AND(R993="Correct",T993="",TODAY()&gt;=S993),"Retry 2 DUE",IF(R993="","Retry 1 scheduled","Retry 2 scheduled")))))))</f>
        <v/>
      </c>
    </row>
    <row r="994" customFormat="false" ht="15" hidden="false" customHeight="false" outlineLevel="0" collapsed="false">
      <c r="A994" s="27" t="str">
        <f aca="false">IF(COUNTA(B994:I994)=0,"",ROW()-4)</f>
        <v/>
      </c>
      <c r="B994" s="28"/>
      <c r="C994" s="29"/>
      <c r="D994" s="30"/>
      <c r="E994" s="29"/>
      <c r="F994" s="30"/>
      <c r="G994" s="31"/>
      <c r="H994" s="32"/>
      <c r="I994" s="32"/>
      <c r="J994" s="33" t="str">
        <f aca="false">IF(OR(H994="",I994=""),"",IF(UPPER(SUBSTITUTE(SUBSTITUTE(SUBSTITUTE(H994," ",""),",",""),";",""))=UPPER(SUBSTITUTE(SUBSTITUTE(SUBSTITUTE(I994," ",""),",",""),";","")),"Correct","Wrong"))</f>
        <v/>
      </c>
      <c r="K994" s="29"/>
      <c r="L994" s="29"/>
      <c r="M994" s="27" t="str">
        <f aca="false">IF(E994="","",IFERROR(INDEX(Lists!$B$5:$B$12,MATCH(E994,Lists!$A$5:$A$12,0)),""))</f>
        <v/>
      </c>
      <c r="N994" s="33" t="str">
        <f aca="false">IF(OR(L994="",M994=""),"",IF(L994&gt;M994,"Slow",IF(AND(J994="Wrong",L994&lt;0.5*M994),"Rushed?","OK")))</f>
        <v/>
      </c>
      <c r="O994" s="30"/>
      <c r="P994" s="30"/>
      <c r="Q994" s="34" t="str">
        <f aca="false">IF(OR(B994="",J994=""),"",IF(OR(J994="Wrong",K994="50-50",K994="Guess"),B994+Lists!$Y$5,""))</f>
        <v/>
      </c>
      <c r="R994" s="29"/>
      <c r="S994" s="34" t="str">
        <f aca="false">IF(Q994="","",B994+Lists!$Y$6)</f>
        <v/>
      </c>
      <c r="T994" s="29"/>
      <c r="U994" s="33" t="str">
        <f aca="true">IF(J994="","",IF(Q994="","—",IF(T994="Correct","Mastered",IF(OR(R994="Wrong",T994="Wrong"),"Keep reviewing",IF(AND(R994="",TODAY()&gt;=Q994),"Retry 1 DUE",IF(AND(R994="Correct",T994="",TODAY()&gt;=S994),"Retry 2 DUE",IF(R994="","Retry 1 scheduled","Retry 2 scheduled")))))))</f>
        <v/>
      </c>
    </row>
    <row r="995" customFormat="false" ht="15" hidden="false" customHeight="false" outlineLevel="0" collapsed="false">
      <c r="A995" s="27" t="str">
        <f aca="false">IF(COUNTA(B995:I995)=0,"",ROW()-4)</f>
        <v/>
      </c>
      <c r="B995" s="28"/>
      <c r="C995" s="29"/>
      <c r="D995" s="30"/>
      <c r="E995" s="29"/>
      <c r="F995" s="30"/>
      <c r="G995" s="31"/>
      <c r="H995" s="32"/>
      <c r="I995" s="32"/>
      <c r="J995" s="33" t="str">
        <f aca="false">IF(OR(H995="",I995=""),"",IF(UPPER(SUBSTITUTE(SUBSTITUTE(SUBSTITUTE(H995," ",""),",",""),";",""))=UPPER(SUBSTITUTE(SUBSTITUTE(SUBSTITUTE(I995," ",""),",",""),";","")),"Correct","Wrong"))</f>
        <v/>
      </c>
      <c r="K995" s="29"/>
      <c r="L995" s="29"/>
      <c r="M995" s="27" t="str">
        <f aca="false">IF(E995="","",IFERROR(INDEX(Lists!$B$5:$B$12,MATCH(E995,Lists!$A$5:$A$12,0)),""))</f>
        <v/>
      </c>
      <c r="N995" s="33" t="str">
        <f aca="false">IF(OR(L995="",M995=""),"",IF(L995&gt;M995,"Slow",IF(AND(J995="Wrong",L995&lt;0.5*M995),"Rushed?","OK")))</f>
        <v/>
      </c>
      <c r="O995" s="30"/>
      <c r="P995" s="30"/>
      <c r="Q995" s="34" t="str">
        <f aca="false">IF(OR(B995="",J995=""),"",IF(OR(J995="Wrong",K995="50-50",K995="Guess"),B995+Lists!$Y$5,""))</f>
        <v/>
      </c>
      <c r="R995" s="29"/>
      <c r="S995" s="34" t="str">
        <f aca="false">IF(Q995="","",B995+Lists!$Y$6)</f>
        <v/>
      </c>
      <c r="T995" s="29"/>
      <c r="U995" s="33" t="str">
        <f aca="true">IF(J995="","",IF(Q995="","—",IF(T995="Correct","Mastered",IF(OR(R995="Wrong",T995="Wrong"),"Keep reviewing",IF(AND(R995="",TODAY()&gt;=Q995),"Retry 1 DUE",IF(AND(R995="Correct",T995="",TODAY()&gt;=S995),"Retry 2 DUE",IF(R995="","Retry 1 scheduled","Retry 2 scheduled")))))))</f>
        <v/>
      </c>
    </row>
    <row r="996" customFormat="false" ht="15" hidden="false" customHeight="false" outlineLevel="0" collapsed="false">
      <c r="A996" s="27" t="str">
        <f aca="false">IF(COUNTA(B996:I996)=0,"",ROW()-4)</f>
        <v/>
      </c>
      <c r="B996" s="28"/>
      <c r="C996" s="29"/>
      <c r="D996" s="30"/>
      <c r="E996" s="29"/>
      <c r="F996" s="30"/>
      <c r="G996" s="31"/>
      <c r="H996" s="32"/>
      <c r="I996" s="32"/>
      <c r="J996" s="33" t="str">
        <f aca="false">IF(OR(H996="",I996=""),"",IF(UPPER(SUBSTITUTE(SUBSTITUTE(SUBSTITUTE(H996," ",""),",",""),";",""))=UPPER(SUBSTITUTE(SUBSTITUTE(SUBSTITUTE(I996," ",""),",",""),";","")),"Correct","Wrong"))</f>
        <v/>
      </c>
      <c r="K996" s="29"/>
      <c r="L996" s="29"/>
      <c r="M996" s="27" t="str">
        <f aca="false">IF(E996="","",IFERROR(INDEX(Lists!$B$5:$B$12,MATCH(E996,Lists!$A$5:$A$12,0)),""))</f>
        <v/>
      </c>
      <c r="N996" s="33" t="str">
        <f aca="false">IF(OR(L996="",M996=""),"",IF(L996&gt;M996,"Slow",IF(AND(J996="Wrong",L996&lt;0.5*M996),"Rushed?","OK")))</f>
        <v/>
      </c>
      <c r="O996" s="30"/>
      <c r="P996" s="30"/>
      <c r="Q996" s="34" t="str">
        <f aca="false">IF(OR(B996="",J996=""),"",IF(OR(J996="Wrong",K996="50-50",K996="Guess"),B996+Lists!$Y$5,""))</f>
        <v/>
      </c>
      <c r="R996" s="29"/>
      <c r="S996" s="34" t="str">
        <f aca="false">IF(Q996="","",B996+Lists!$Y$6)</f>
        <v/>
      </c>
      <c r="T996" s="29"/>
      <c r="U996" s="33" t="str">
        <f aca="true">IF(J996="","",IF(Q996="","—",IF(T996="Correct","Mastered",IF(OR(R996="Wrong",T996="Wrong"),"Keep reviewing",IF(AND(R996="",TODAY()&gt;=Q996),"Retry 1 DUE",IF(AND(R996="Correct",T996="",TODAY()&gt;=S996),"Retry 2 DUE",IF(R996="","Retry 1 scheduled","Retry 2 scheduled")))))))</f>
        <v/>
      </c>
    </row>
    <row r="997" customFormat="false" ht="15" hidden="false" customHeight="false" outlineLevel="0" collapsed="false">
      <c r="A997" s="27" t="str">
        <f aca="false">IF(COUNTA(B997:I997)=0,"",ROW()-4)</f>
        <v/>
      </c>
      <c r="B997" s="28"/>
      <c r="C997" s="29"/>
      <c r="D997" s="30"/>
      <c r="E997" s="29"/>
      <c r="F997" s="30"/>
      <c r="G997" s="31"/>
      <c r="H997" s="32"/>
      <c r="I997" s="32"/>
      <c r="J997" s="33" t="str">
        <f aca="false">IF(OR(H997="",I997=""),"",IF(UPPER(SUBSTITUTE(SUBSTITUTE(SUBSTITUTE(H997," ",""),",",""),";",""))=UPPER(SUBSTITUTE(SUBSTITUTE(SUBSTITUTE(I997," ",""),",",""),";","")),"Correct","Wrong"))</f>
        <v/>
      </c>
      <c r="K997" s="29"/>
      <c r="L997" s="29"/>
      <c r="M997" s="27" t="str">
        <f aca="false">IF(E997="","",IFERROR(INDEX(Lists!$B$5:$B$12,MATCH(E997,Lists!$A$5:$A$12,0)),""))</f>
        <v/>
      </c>
      <c r="N997" s="33" t="str">
        <f aca="false">IF(OR(L997="",M997=""),"",IF(L997&gt;M997,"Slow",IF(AND(J997="Wrong",L997&lt;0.5*M997),"Rushed?","OK")))</f>
        <v/>
      </c>
      <c r="O997" s="30"/>
      <c r="P997" s="30"/>
      <c r="Q997" s="34" t="str">
        <f aca="false">IF(OR(B997="",J997=""),"",IF(OR(J997="Wrong",K997="50-50",K997="Guess"),B997+Lists!$Y$5,""))</f>
        <v/>
      </c>
      <c r="R997" s="29"/>
      <c r="S997" s="34" t="str">
        <f aca="false">IF(Q997="","",B997+Lists!$Y$6)</f>
        <v/>
      </c>
      <c r="T997" s="29"/>
      <c r="U997" s="33" t="str">
        <f aca="true">IF(J997="","",IF(Q997="","—",IF(T997="Correct","Mastered",IF(OR(R997="Wrong",T997="Wrong"),"Keep reviewing",IF(AND(R997="",TODAY()&gt;=Q997),"Retry 1 DUE",IF(AND(R997="Correct",T997="",TODAY()&gt;=S997),"Retry 2 DUE",IF(R997="","Retry 1 scheduled","Retry 2 scheduled")))))))</f>
        <v/>
      </c>
    </row>
    <row r="998" customFormat="false" ht="15" hidden="false" customHeight="false" outlineLevel="0" collapsed="false">
      <c r="A998" s="27" t="str">
        <f aca="false">IF(COUNTA(B998:I998)=0,"",ROW()-4)</f>
        <v/>
      </c>
      <c r="B998" s="28"/>
      <c r="C998" s="29"/>
      <c r="D998" s="30"/>
      <c r="E998" s="29"/>
      <c r="F998" s="30"/>
      <c r="G998" s="31"/>
      <c r="H998" s="32"/>
      <c r="I998" s="32"/>
      <c r="J998" s="33" t="str">
        <f aca="false">IF(OR(H998="",I998=""),"",IF(UPPER(SUBSTITUTE(SUBSTITUTE(SUBSTITUTE(H998," ",""),",",""),";",""))=UPPER(SUBSTITUTE(SUBSTITUTE(SUBSTITUTE(I998," ",""),",",""),";","")),"Correct","Wrong"))</f>
        <v/>
      </c>
      <c r="K998" s="29"/>
      <c r="L998" s="29"/>
      <c r="M998" s="27" t="str">
        <f aca="false">IF(E998="","",IFERROR(INDEX(Lists!$B$5:$B$12,MATCH(E998,Lists!$A$5:$A$12,0)),""))</f>
        <v/>
      </c>
      <c r="N998" s="33" t="str">
        <f aca="false">IF(OR(L998="",M998=""),"",IF(L998&gt;M998,"Slow",IF(AND(J998="Wrong",L998&lt;0.5*M998),"Rushed?","OK")))</f>
        <v/>
      </c>
      <c r="O998" s="30"/>
      <c r="P998" s="30"/>
      <c r="Q998" s="34" t="str">
        <f aca="false">IF(OR(B998="",J998=""),"",IF(OR(J998="Wrong",K998="50-50",K998="Guess"),B998+Lists!$Y$5,""))</f>
        <v/>
      </c>
      <c r="R998" s="29"/>
      <c r="S998" s="34" t="str">
        <f aca="false">IF(Q998="","",B998+Lists!$Y$6)</f>
        <v/>
      </c>
      <c r="T998" s="29"/>
      <c r="U998" s="33" t="str">
        <f aca="true">IF(J998="","",IF(Q998="","—",IF(T998="Correct","Mastered",IF(OR(R998="Wrong",T998="Wrong"),"Keep reviewing",IF(AND(R998="",TODAY()&gt;=Q998),"Retry 1 DUE",IF(AND(R998="Correct",T998="",TODAY()&gt;=S998),"Retry 2 DUE",IF(R998="","Retry 1 scheduled","Retry 2 scheduled")))))))</f>
        <v/>
      </c>
    </row>
    <row r="999" customFormat="false" ht="15" hidden="false" customHeight="false" outlineLevel="0" collapsed="false">
      <c r="A999" s="27" t="str">
        <f aca="false">IF(COUNTA(B999:I999)=0,"",ROW()-4)</f>
        <v/>
      </c>
      <c r="B999" s="28"/>
      <c r="C999" s="29"/>
      <c r="D999" s="30"/>
      <c r="E999" s="29"/>
      <c r="F999" s="30"/>
      <c r="G999" s="31"/>
      <c r="H999" s="32"/>
      <c r="I999" s="32"/>
      <c r="J999" s="33" t="str">
        <f aca="false">IF(OR(H999="",I999=""),"",IF(UPPER(SUBSTITUTE(SUBSTITUTE(SUBSTITUTE(H999," ",""),",",""),";",""))=UPPER(SUBSTITUTE(SUBSTITUTE(SUBSTITUTE(I999," ",""),",",""),";","")),"Correct","Wrong"))</f>
        <v/>
      </c>
      <c r="K999" s="29"/>
      <c r="L999" s="29"/>
      <c r="M999" s="27" t="str">
        <f aca="false">IF(E999="","",IFERROR(INDEX(Lists!$B$5:$B$12,MATCH(E999,Lists!$A$5:$A$12,0)),""))</f>
        <v/>
      </c>
      <c r="N999" s="33" t="str">
        <f aca="false">IF(OR(L999="",M999=""),"",IF(L999&gt;M999,"Slow",IF(AND(J999="Wrong",L999&lt;0.5*M999),"Rushed?","OK")))</f>
        <v/>
      </c>
      <c r="O999" s="30"/>
      <c r="P999" s="30"/>
      <c r="Q999" s="34" t="str">
        <f aca="false">IF(OR(B999="",J999=""),"",IF(OR(J999="Wrong",K999="50-50",K999="Guess"),B999+Lists!$Y$5,""))</f>
        <v/>
      </c>
      <c r="R999" s="29"/>
      <c r="S999" s="34" t="str">
        <f aca="false">IF(Q999="","",B999+Lists!$Y$6)</f>
        <v/>
      </c>
      <c r="T999" s="29"/>
      <c r="U999" s="33" t="str">
        <f aca="true">IF(J999="","",IF(Q999="","—",IF(T999="Correct","Mastered",IF(OR(R999="Wrong",T999="Wrong"),"Keep reviewing",IF(AND(R999="",TODAY()&gt;=Q999),"Retry 1 DUE",IF(AND(R999="Correct",T999="",TODAY()&gt;=S999),"Retry 2 DUE",IF(R999="","Retry 1 scheduled","Retry 2 scheduled")))))))</f>
        <v/>
      </c>
    </row>
    <row r="1000" customFormat="false" ht="15" hidden="false" customHeight="false" outlineLevel="0" collapsed="false">
      <c r="A1000" s="27" t="str">
        <f aca="false">IF(COUNTA(B1000:I1000)=0,"",ROW()-4)</f>
        <v/>
      </c>
      <c r="B1000" s="28"/>
      <c r="C1000" s="29"/>
      <c r="D1000" s="30"/>
      <c r="E1000" s="29"/>
      <c r="F1000" s="30"/>
      <c r="G1000" s="31"/>
      <c r="H1000" s="32"/>
      <c r="I1000" s="32"/>
      <c r="J1000" s="33" t="str">
        <f aca="false">IF(OR(H1000="",I1000=""),"",IF(UPPER(SUBSTITUTE(SUBSTITUTE(SUBSTITUTE(H1000," ",""),",",""),";",""))=UPPER(SUBSTITUTE(SUBSTITUTE(SUBSTITUTE(I1000," ",""),",",""),";","")),"Correct","Wrong"))</f>
        <v/>
      </c>
      <c r="K1000" s="29"/>
      <c r="L1000" s="29"/>
      <c r="M1000" s="27" t="str">
        <f aca="false">IF(E1000="","",IFERROR(INDEX(Lists!$B$5:$B$12,MATCH(E1000,Lists!$A$5:$A$12,0)),""))</f>
        <v/>
      </c>
      <c r="N1000" s="33" t="str">
        <f aca="false">IF(OR(L1000="",M1000=""),"",IF(L1000&gt;M1000,"Slow",IF(AND(J1000="Wrong",L1000&lt;0.5*M1000),"Rushed?","OK")))</f>
        <v/>
      </c>
      <c r="O1000" s="30"/>
      <c r="P1000" s="30"/>
      <c r="Q1000" s="34" t="str">
        <f aca="false">IF(OR(B1000="",J1000=""),"",IF(OR(J1000="Wrong",K1000="50-50",K1000="Guess"),B1000+Lists!$Y$5,""))</f>
        <v/>
      </c>
      <c r="R1000" s="29"/>
      <c r="S1000" s="34" t="str">
        <f aca="false">IF(Q1000="","",B1000+Lists!$Y$6)</f>
        <v/>
      </c>
      <c r="T1000" s="29"/>
      <c r="U1000" s="33" t="str">
        <f aca="true">IF(J1000="","",IF(Q1000="","—",IF(T1000="Correct","Mastered",IF(OR(R1000="Wrong",T1000="Wrong"),"Keep reviewing",IF(AND(R1000="",TODAY()&gt;=Q1000),"Retry 1 DUE",IF(AND(R1000="Correct",T1000="",TODAY()&gt;=S1000),"Retry 2 DUE",IF(R1000="","Retry 1 scheduled","Retry 2 scheduled")))))))</f>
        <v/>
      </c>
    </row>
    <row r="1001" customFormat="false" ht="15" hidden="false" customHeight="false" outlineLevel="0" collapsed="false">
      <c r="A1001" s="27" t="str">
        <f aca="false">IF(COUNTA(B1001:I1001)=0,"",ROW()-4)</f>
        <v/>
      </c>
      <c r="B1001" s="28"/>
      <c r="C1001" s="29"/>
      <c r="D1001" s="30"/>
      <c r="E1001" s="29"/>
      <c r="F1001" s="30"/>
      <c r="G1001" s="31"/>
      <c r="H1001" s="32"/>
      <c r="I1001" s="32"/>
      <c r="J1001" s="33" t="str">
        <f aca="false">IF(OR(H1001="",I1001=""),"",IF(UPPER(SUBSTITUTE(SUBSTITUTE(SUBSTITUTE(H1001," ",""),",",""),";",""))=UPPER(SUBSTITUTE(SUBSTITUTE(SUBSTITUTE(I1001," ",""),",",""),";","")),"Correct","Wrong"))</f>
        <v/>
      </c>
      <c r="K1001" s="29"/>
      <c r="L1001" s="29"/>
      <c r="M1001" s="27" t="str">
        <f aca="false">IF(E1001="","",IFERROR(INDEX(Lists!$B$5:$B$12,MATCH(E1001,Lists!$A$5:$A$12,0)),""))</f>
        <v/>
      </c>
      <c r="N1001" s="33" t="str">
        <f aca="false">IF(OR(L1001="",M1001=""),"",IF(L1001&gt;M1001,"Slow",IF(AND(J1001="Wrong",L1001&lt;0.5*M1001),"Rushed?","OK")))</f>
        <v/>
      </c>
      <c r="O1001" s="30"/>
      <c r="P1001" s="30"/>
      <c r="Q1001" s="34" t="str">
        <f aca="false">IF(OR(B1001="",J1001=""),"",IF(OR(J1001="Wrong",K1001="50-50",K1001="Guess"),B1001+Lists!$Y$5,""))</f>
        <v/>
      </c>
      <c r="R1001" s="29"/>
      <c r="S1001" s="34" t="str">
        <f aca="false">IF(Q1001="","",B1001+Lists!$Y$6)</f>
        <v/>
      </c>
      <c r="T1001" s="29"/>
      <c r="U1001" s="33" t="str">
        <f aca="true">IF(J1001="","",IF(Q1001="","—",IF(T1001="Correct","Mastered",IF(OR(R1001="Wrong",T1001="Wrong"),"Keep reviewing",IF(AND(R1001="",TODAY()&gt;=Q1001),"Retry 1 DUE",IF(AND(R1001="Correct",T1001="",TODAY()&gt;=S1001),"Retry 2 DUE",IF(R1001="","Retry 1 scheduled","Retry 2 scheduled")))))))</f>
        <v/>
      </c>
    </row>
    <row r="1002" customFormat="false" ht="15" hidden="false" customHeight="false" outlineLevel="0" collapsed="false">
      <c r="A1002" s="27" t="str">
        <f aca="false">IF(COUNTA(B1002:I1002)=0,"",ROW()-4)</f>
        <v/>
      </c>
      <c r="B1002" s="28"/>
      <c r="C1002" s="29"/>
      <c r="D1002" s="30"/>
      <c r="E1002" s="29"/>
      <c r="F1002" s="30"/>
      <c r="G1002" s="31"/>
      <c r="H1002" s="32"/>
      <c r="I1002" s="32"/>
      <c r="J1002" s="33" t="str">
        <f aca="false">IF(OR(H1002="",I1002=""),"",IF(UPPER(SUBSTITUTE(SUBSTITUTE(SUBSTITUTE(H1002," ",""),",",""),";",""))=UPPER(SUBSTITUTE(SUBSTITUTE(SUBSTITUTE(I1002," ",""),",",""),";","")),"Correct","Wrong"))</f>
        <v/>
      </c>
      <c r="K1002" s="29"/>
      <c r="L1002" s="29"/>
      <c r="M1002" s="27" t="str">
        <f aca="false">IF(E1002="","",IFERROR(INDEX(Lists!$B$5:$B$12,MATCH(E1002,Lists!$A$5:$A$12,0)),""))</f>
        <v/>
      </c>
      <c r="N1002" s="33" t="str">
        <f aca="false">IF(OR(L1002="",M1002=""),"",IF(L1002&gt;M1002,"Slow",IF(AND(J1002="Wrong",L1002&lt;0.5*M1002),"Rushed?","OK")))</f>
        <v/>
      </c>
      <c r="O1002" s="30"/>
      <c r="P1002" s="30"/>
      <c r="Q1002" s="34" t="str">
        <f aca="false">IF(OR(B1002="",J1002=""),"",IF(OR(J1002="Wrong",K1002="50-50",K1002="Guess"),B1002+Lists!$Y$5,""))</f>
        <v/>
      </c>
      <c r="R1002" s="29"/>
      <c r="S1002" s="34" t="str">
        <f aca="false">IF(Q1002="","",B1002+Lists!$Y$6)</f>
        <v/>
      </c>
      <c r="T1002" s="29"/>
      <c r="U1002" s="33" t="str">
        <f aca="true">IF(J1002="","",IF(Q1002="","—",IF(T1002="Correct","Mastered",IF(OR(R1002="Wrong",T1002="Wrong"),"Keep reviewing",IF(AND(R1002="",TODAY()&gt;=Q1002),"Retry 1 DUE",IF(AND(R1002="Correct",T1002="",TODAY()&gt;=S1002),"Retry 2 DUE",IF(R1002="","Retry 1 scheduled","Retry 2 scheduled")))))))</f>
        <v/>
      </c>
    </row>
    <row r="1003" customFormat="false" ht="15" hidden="false" customHeight="false" outlineLevel="0" collapsed="false">
      <c r="A1003" s="27" t="str">
        <f aca="false">IF(COUNTA(B1003:I1003)=0,"",ROW()-4)</f>
        <v/>
      </c>
      <c r="B1003" s="28"/>
      <c r="C1003" s="29"/>
      <c r="D1003" s="30"/>
      <c r="E1003" s="29"/>
      <c r="F1003" s="30"/>
      <c r="G1003" s="31"/>
      <c r="H1003" s="32"/>
      <c r="I1003" s="32"/>
      <c r="J1003" s="33" t="str">
        <f aca="false">IF(OR(H1003="",I1003=""),"",IF(UPPER(SUBSTITUTE(SUBSTITUTE(SUBSTITUTE(H1003," ",""),",",""),";",""))=UPPER(SUBSTITUTE(SUBSTITUTE(SUBSTITUTE(I1003," ",""),",",""),";","")),"Correct","Wrong"))</f>
        <v/>
      </c>
      <c r="K1003" s="29"/>
      <c r="L1003" s="29"/>
      <c r="M1003" s="27" t="str">
        <f aca="false">IF(E1003="","",IFERROR(INDEX(Lists!$B$5:$B$12,MATCH(E1003,Lists!$A$5:$A$12,0)),""))</f>
        <v/>
      </c>
      <c r="N1003" s="33" t="str">
        <f aca="false">IF(OR(L1003="",M1003=""),"",IF(L1003&gt;M1003,"Slow",IF(AND(J1003="Wrong",L1003&lt;0.5*M1003),"Rushed?","OK")))</f>
        <v/>
      </c>
      <c r="O1003" s="30"/>
      <c r="P1003" s="30"/>
      <c r="Q1003" s="34" t="str">
        <f aca="false">IF(OR(B1003="",J1003=""),"",IF(OR(J1003="Wrong",K1003="50-50",K1003="Guess"),B1003+Lists!$Y$5,""))</f>
        <v/>
      </c>
      <c r="R1003" s="29"/>
      <c r="S1003" s="34" t="str">
        <f aca="false">IF(Q1003="","",B1003+Lists!$Y$6)</f>
        <v/>
      </c>
      <c r="T1003" s="29"/>
      <c r="U1003" s="33" t="str">
        <f aca="true">IF(J1003="","",IF(Q1003="","—",IF(T1003="Correct","Mastered",IF(OR(R1003="Wrong",T1003="Wrong"),"Keep reviewing",IF(AND(R1003="",TODAY()&gt;=Q1003),"Retry 1 DUE",IF(AND(R1003="Correct",T1003="",TODAY()&gt;=S1003),"Retry 2 DUE",IF(R1003="","Retry 1 scheduled","Retry 2 scheduled")))))))</f>
        <v/>
      </c>
    </row>
    <row r="1004" customFormat="false" ht="15" hidden="false" customHeight="false" outlineLevel="0" collapsed="false">
      <c r="A1004" s="27" t="str">
        <f aca="false">IF(COUNTA(B1004:I1004)=0,"",ROW()-4)</f>
        <v/>
      </c>
      <c r="B1004" s="28"/>
      <c r="C1004" s="29"/>
      <c r="D1004" s="30"/>
      <c r="E1004" s="29"/>
      <c r="F1004" s="30"/>
      <c r="G1004" s="31"/>
      <c r="H1004" s="32"/>
      <c r="I1004" s="32"/>
      <c r="J1004" s="33" t="str">
        <f aca="false">IF(OR(H1004="",I1004=""),"",IF(UPPER(SUBSTITUTE(SUBSTITUTE(SUBSTITUTE(H1004," ",""),",",""),";",""))=UPPER(SUBSTITUTE(SUBSTITUTE(SUBSTITUTE(I1004," ",""),",",""),";","")),"Correct","Wrong"))</f>
        <v/>
      </c>
      <c r="K1004" s="29"/>
      <c r="L1004" s="29"/>
      <c r="M1004" s="27" t="str">
        <f aca="false">IF(E1004="","",IFERROR(INDEX(Lists!$B$5:$B$12,MATCH(E1004,Lists!$A$5:$A$12,0)),""))</f>
        <v/>
      </c>
      <c r="N1004" s="33" t="str">
        <f aca="false">IF(OR(L1004="",M1004=""),"",IF(L1004&gt;M1004,"Slow",IF(AND(J1004="Wrong",L1004&lt;0.5*M1004),"Rushed?","OK")))</f>
        <v/>
      </c>
      <c r="O1004" s="30"/>
      <c r="P1004" s="30"/>
      <c r="Q1004" s="34" t="str">
        <f aca="false">IF(OR(B1004="",J1004=""),"",IF(OR(J1004="Wrong",K1004="50-50",K1004="Guess"),B1004+Lists!$Y$5,""))</f>
        <v/>
      </c>
      <c r="R1004" s="29"/>
      <c r="S1004" s="34" t="str">
        <f aca="false">IF(Q1004="","",B1004+Lists!$Y$6)</f>
        <v/>
      </c>
      <c r="T1004" s="29"/>
      <c r="U1004" s="33" t="str">
        <f aca="true">IF(J1004="","",IF(Q1004="","—",IF(T1004="Correct","Mastered",IF(OR(R1004="Wrong",T1004="Wrong"),"Keep reviewing",IF(AND(R1004="",TODAY()&gt;=Q1004),"Retry 1 DUE",IF(AND(R1004="Correct",T1004="",TODAY()&gt;=S1004),"Retry 2 DUE",IF(R1004="","Retry 1 scheduled","Retry 2 scheduled")))))))</f>
        <v/>
      </c>
    </row>
  </sheetData>
  <autoFilter ref="A4:U1004"/>
  <conditionalFormatting sqref="J5:J1004">
    <cfRule type="cellIs" priority="2" operator="equal" aboveAverage="0" equalAverage="0" bottom="0" percent="0" rank="0" text="" dxfId="12">
      <formula>"Correct"</formula>
    </cfRule>
    <cfRule type="cellIs" priority="3" operator="equal" aboveAverage="0" equalAverage="0" bottom="0" percent="0" rank="0" text="" dxfId="0">
      <formula>"Wrong"</formula>
    </cfRule>
  </conditionalFormatting>
  <conditionalFormatting sqref="N5:N1004">
    <cfRule type="cellIs" priority="4" operator="equal" aboveAverage="0" equalAverage="0" bottom="0" percent="0" rank="0" text="" dxfId="13">
      <formula>"Slow"</formula>
    </cfRule>
    <cfRule type="cellIs" priority="5" operator="equal" aboveAverage="0" equalAverage="0" bottom="0" percent="0" rank="0" text="" dxfId="13">
      <formula>"Rushed?"</formula>
    </cfRule>
  </conditionalFormatting>
  <conditionalFormatting sqref="U5:U1004">
    <cfRule type="expression" priority="6" aboveAverage="0" equalAverage="0" bottom="0" percent="0" rank="0" text="" dxfId="0">
      <formula>ISNUMBER(SEARCH("DUE",U5))</formula>
    </cfRule>
    <cfRule type="cellIs" priority="7" operator="equal" aboveAverage="0" equalAverage="0" bottom="0" percent="0" rank="0" text="" dxfId="1">
      <formula>"Mastered"</formula>
    </cfRule>
  </conditionalFormatting>
  <conditionalFormatting sqref="K5:K1004">
    <cfRule type="cellIs" priority="8" operator="equal" aboveAverage="0" equalAverage="0" bottom="0" percent="0" rank="0" text="" dxfId="13">
      <formula>"Guess"</formula>
    </cfRule>
  </conditionalFormatting>
  <conditionalFormatting sqref="B5:I1004">
    <cfRule type="expression" priority="9" aboveAverage="0" equalAverage="0" bottom="0" percent="0" rank="0" text="" dxfId="14">
      <formula>LEFT($D5,6)="SAMPLE"</formula>
    </cfRule>
  </conditionalFormatting>
  <conditionalFormatting sqref="K5:L1004">
    <cfRule type="expression" priority="10" aboveAverage="0" equalAverage="0" bottom="0" percent="0" rank="0" text="" dxfId="14">
      <formula>LEFT($D5,6)="SAMPLE"</formula>
    </cfRule>
  </conditionalFormatting>
  <conditionalFormatting sqref="O5:P1004">
    <cfRule type="expression" priority="11" aboveAverage="0" equalAverage="0" bottom="0" percent="0" rank="0" text="" dxfId="14">
      <formula>LEFT($D5,6)="SAMPLE"</formula>
    </cfRule>
  </conditionalFormatting>
  <dataValidations count="9">
    <dataValidation allowBlank="true" error="Pick a value from the dropdown. Typed values that are not on the list are not counted in Stats." errorStyle="stop" errorTitle="Not allowed" operator="between" showDropDown="false" showErrorMessage="true" showInputMessage="false" sqref="C5:C1004" type="list">
      <formula1>Lists!$K$5:$K$14</formula1>
      <formula2>0</formula2>
    </dataValidation>
    <dataValidation allowBlank="true" error="Pick a value from the dropdown. Typed values that are not on the list are not counted in Stats." errorStyle="stop" errorTitle="Not allowed" operator="between" showDropDown="false" showErrorMessage="true" showInputMessage="false" sqref="E5:E1004" type="list">
      <formula1>Lists!$A$5:$A$12</formula1>
      <formula2>0</formula2>
    </dataValidation>
    <dataValidation allowBlank="true" error="Pick a value from the dropdown. Typed values that are not on the list are not counted in Stats." errorStyle="stop" errorTitle="Not allowed" operator="between" showDropDown="false" showErrorMessage="true" showInputMessage="false" sqref="F5:F1004" type="list">
      <formula1>Lists!$D$5:$D$27</formula1>
      <formula2>0</formula2>
    </dataValidation>
    <dataValidation allowBlank="true" error="Pick a value from the dropdown. Typed values that are not on the list are not counted in Stats." errorStyle="stop" errorTitle="Not allowed" operator="between" showDropDown="false" showErrorMessage="true" showInputMessage="false" sqref="K5:K1004" type="list">
      <formula1>Lists!$M$5:$M$7</formula1>
      <formula2>0</formula2>
    </dataValidation>
    <dataValidation allowBlank="true" error="Pick a value from the dropdown. Typed values that are not on the list are not counted in Stats." errorStyle="stop" errorTitle="Not allowed" operator="between" showDropDown="false" showErrorMessage="true" showInputMessage="false" sqref="O5:O1004" type="list">
      <formula1>Lists!$O$5:$O$14</formula1>
      <formula2>0</formula2>
    </dataValidation>
    <dataValidation allowBlank="true" error="Pick a value from the dropdown. Typed values that are not on the list are not counted in Stats." errorStyle="stop" errorTitle="Not allowed" operator="between" showDropDown="false" showErrorMessage="true" showInputMessage="false" sqref="R5:R1004 T5:T1004" type="list">
      <formula1>Lists!$R$5:$R$6</formula1>
      <formula2>0</formula2>
    </dataValidation>
    <dataValidation allowBlank="true" error="Enter a difficulty from 1.0 (easy) to 5.0 (hardest)." errorStyle="stop" errorTitle="Difficulty" operator="between" showDropDown="false" showErrorMessage="true" showInputMessage="false" sqref="G5:G1004" type="decimal">
      <formula1>1</formula1>
      <formula2>5</formula2>
    </dataValidation>
    <dataValidation allowBlank="true" error="Enter the time in whole seconds (1-3600)." errorStyle="stop" errorTitle="Time" operator="between" showDropDown="false" showErrorMessage="true" showInputMessage="false" sqref="L5:L1004" type="whole">
      <formula1>1</formula1>
      <formula2>3600</formula2>
    </dataValidation>
    <dataValidation allowBlank="true" error="Enter a valid date." errorStyle="stop" errorTitle="Date" operator="greaterThan" showDropDown="false" showErrorMessage="true" showInputMessage="false" sqref="B5:B1004" type="date">
      <formula1>36526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5B7FA6"/>
    <pageSetUpPr fitToPage="true"/>
  </sheetPr>
  <dimension ref="A1:U100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4" ySplit="4" topLeftCell="E5" activePane="bottomRight" state="frozen"/>
      <selection pane="topLeft" activeCell="A1" activeCellId="0" sqref="A1"/>
      <selection pane="topRight" activeCell="E1" activeCellId="0" sqref="E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5"/>
    <col collapsed="false" customWidth="true" hidden="false" outlineLevel="0" max="2" min="2" style="0" width="11"/>
    <col collapsed="false" customWidth="true" hidden="false" outlineLevel="0" max="4" min="3" style="0" width="18"/>
    <col collapsed="false" customWidth="true" hidden="false" outlineLevel="0" max="5" min="5" style="0" width="19"/>
    <col collapsed="false" customWidth="true" hidden="false" outlineLevel="0" max="6" min="6" style="0" width="40"/>
    <col collapsed="false" customWidth="true" hidden="false" outlineLevel="0" max="10" min="7" style="0" width="10"/>
    <col collapsed="false" customWidth="true" hidden="false" outlineLevel="0" max="11" min="11" style="0" width="11"/>
    <col collapsed="false" customWidth="true" hidden="false" outlineLevel="0" max="14" min="12" style="0" width="9"/>
    <col collapsed="false" customWidth="true" hidden="false" outlineLevel="0" max="15" min="15" style="0" width="24"/>
    <col collapsed="false" customWidth="true" hidden="false" outlineLevel="0" max="16" min="16" style="0" width="44"/>
    <col collapsed="false" customWidth="true" hidden="false" outlineLevel="0" max="17" min="17" style="0" width="11"/>
    <col collapsed="false" customWidth="true" hidden="false" outlineLevel="0" max="18" min="18" style="0" width="10"/>
    <col collapsed="false" customWidth="true" hidden="false" outlineLevel="0" max="19" min="19" style="0" width="11"/>
    <col collapsed="false" customWidth="true" hidden="false" outlineLevel="0" max="20" min="20" style="0" width="10"/>
    <col collapsed="false" customWidth="true" hidden="false" outlineLevel="0" max="21" min="21" style="0" width="16"/>
  </cols>
  <sheetData>
    <row r="1" customFormat="false" ht="19.7" hidden="false" customHeight="false" outlineLevel="0" collapsed="false">
      <c r="A1" s="1" t="s">
        <v>199</v>
      </c>
    </row>
    <row r="2" customFormat="false" ht="15" hidden="false" customHeight="false" outlineLevel="0" collapsed="false">
      <c r="A2" s="2" t="s">
        <v>115</v>
      </c>
    </row>
    <row r="4" customFormat="false" ht="31.5" hidden="false" customHeight="true" outlineLevel="0" collapsed="false">
      <c r="A4" s="16" t="s">
        <v>116</v>
      </c>
      <c r="B4" s="16" t="s">
        <v>117</v>
      </c>
      <c r="C4" s="16" t="s">
        <v>118</v>
      </c>
      <c r="D4" s="16" t="s">
        <v>119</v>
      </c>
      <c r="E4" s="16" t="s">
        <v>120</v>
      </c>
      <c r="F4" s="16" t="s">
        <v>200</v>
      </c>
      <c r="G4" s="16" t="s">
        <v>122</v>
      </c>
      <c r="H4" s="16" t="s">
        <v>123</v>
      </c>
      <c r="I4" s="16" t="s">
        <v>124</v>
      </c>
      <c r="J4" s="16" t="s">
        <v>30</v>
      </c>
      <c r="K4" s="16" t="s">
        <v>43</v>
      </c>
      <c r="L4" s="16" t="s">
        <v>125</v>
      </c>
      <c r="M4" s="16" t="s">
        <v>126</v>
      </c>
      <c r="N4" s="16" t="s">
        <v>47</v>
      </c>
      <c r="O4" s="16" t="s">
        <v>110</v>
      </c>
      <c r="P4" s="16" t="s">
        <v>127</v>
      </c>
      <c r="Q4" s="16" t="s">
        <v>128</v>
      </c>
      <c r="R4" s="16" t="s">
        <v>129</v>
      </c>
      <c r="S4" s="16" t="s">
        <v>130</v>
      </c>
      <c r="T4" s="16" t="s">
        <v>131</v>
      </c>
      <c r="U4" s="16" t="s">
        <v>132</v>
      </c>
    </row>
    <row r="5" customFormat="false" ht="15" hidden="false" customHeight="false" outlineLevel="0" collapsed="false">
      <c r="A5" s="27" t="n">
        <f aca="false">IF(COUNTA(B5:I5)=0,"",ROW()-4)</f>
        <v>1</v>
      </c>
      <c r="B5" s="28" t="n">
        <v>46308</v>
      </c>
      <c r="C5" s="29" t="s">
        <v>133</v>
      </c>
      <c r="D5" s="30" t="s">
        <v>134</v>
      </c>
      <c r="E5" s="29" t="s">
        <v>201</v>
      </c>
      <c r="F5" s="30" t="s">
        <v>202</v>
      </c>
      <c r="G5" s="31" t="n">
        <v>3</v>
      </c>
      <c r="H5" s="32" t="s">
        <v>137</v>
      </c>
      <c r="I5" s="32" t="s">
        <v>137</v>
      </c>
      <c r="J5" s="33" t="str">
        <f aca="false">IF(OR(H5="",I5=""),"",IF(UPPER(SUBSTITUTE(SUBSTITUTE(SUBSTITUTE(H5," ",""),",",""),";",""))=UPPER(SUBSTITUTE(SUBSTITUTE(SUBSTITUTE(I5," ",""),",",""),";","")),"Correct","Wrong"))</f>
        <v>Correct</v>
      </c>
      <c r="K5" s="29" t="s">
        <v>138</v>
      </c>
      <c r="L5" s="29" t="n">
        <v>60</v>
      </c>
      <c r="M5" s="27" t="n">
        <f aca="false">IF(E5="","",IFERROR(INDEX(Lists!$G$5:$G$9,MATCH(E5,Lists!$F$5:$F$9,0)),""))</f>
        <v>75</v>
      </c>
      <c r="N5" s="33" t="str">
        <f aca="false">IF(OR(L5="",M5=""),"",IF(L5&gt;M5,"Slow",IF(AND(J5="Wrong",L5&lt;0.5*M5),"Rushed?","OK")))</f>
        <v>OK</v>
      </c>
      <c r="O5" s="30"/>
      <c r="P5" s="30"/>
      <c r="Q5" s="34" t="str">
        <f aca="false">IF(OR(B5="",J5=""),"",IF(OR(J5="Wrong",K5="50-50",K5="Guess"),B5+Lists!$Y$5,""))</f>
        <v/>
      </c>
      <c r="R5" s="29"/>
      <c r="S5" s="34" t="str">
        <f aca="false">IF(Q5="","",B5+Lists!$Y$6)</f>
        <v/>
      </c>
      <c r="T5" s="29"/>
      <c r="U5" s="33" t="str">
        <f aca="true">IF(J5="","",IF(Q5="","—",IF(T5="Correct","Mastered",IF(OR(R5="Wrong",T5="Wrong"),"Keep reviewing",IF(AND(R5="",TODAY()&gt;=Q5),"Retry 1 DUE",IF(AND(R5="Correct",T5="",TODAY()&gt;=S5),"Retry 2 DUE",IF(R5="","Retry 1 scheduled","Retry 2 scheduled")))))))</f>
        <v>—</v>
      </c>
    </row>
    <row r="6" customFormat="false" ht="28.35" hidden="false" customHeight="false" outlineLevel="0" collapsed="false">
      <c r="A6" s="27" t="n">
        <f aca="false">IF(COUNTA(B6:I6)=0,"",ROW()-4)</f>
        <v>2</v>
      </c>
      <c r="B6" s="28" t="n">
        <v>46308</v>
      </c>
      <c r="C6" s="29" t="s">
        <v>139</v>
      </c>
      <c r="D6" s="30" t="s">
        <v>140</v>
      </c>
      <c r="E6" s="29" t="s">
        <v>203</v>
      </c>
      <c r="F6" s="30" t="s">
        <v>204</v>
      </c>
      <c r="G6" s="31" t="n">
        <v>4</v>
      </c>
      <c r="H6" s="32" t="s">
        <v>160</v>
      </c>
      <c r="I6" s="32" t="s">
        <v>198</v>
      </c>
      <c r="J6" s="33" t="str">
        <f aca="false">IF(OR(H6="",I6=""),"",IF(UPPER(SUBSTITUTE(SUBSTITUTE(SUBSTITUTE(H6," ",""),",",""),";",""))=UPPER(SUBSTITUTE(SUBSTITUTE(SUBSTITUTE(I6," ",""),",",""),";","")),"Correct","Wrong"))</f>
        <v>Wrong</v>
      </c>
      <c r="K6" s="29" t="s">
        <v>138</v>
      </c>
      <c r="L6" s="29" t="n">
        <v>130</v>
      </c>
      <c r="M6" s="27" t="n">
        <f aca="false">IF(E6="","",IFERROR(INDEX(Lists!$G$5:$G$9,MATCH(E6,Lists!$F$5:$F$9,0)),""))</f>
        <v>115</v>
      </c>
      <c r="N6" s="33" t="str">
        <f aca="false">IF(OR(L6="",M6=""),"",IF(L6&gt;M6,"Slow",IF(AND(J6="Wrong",L6&lt;0.5*M6),"Rushed?","OK")))</f>
        <v>Slow</v>
      </c>
      <c r="O6" s="30" t="s">
        <v>205</v>
      </c>
      <c r="P6" s="30" t="s">
        <v>206</v>
      </c>
      <c r="Q6" s="34" t="n">
        <f aca="false">IF(OR(B6="",J6=""),"",IF(OR(J6="Wrong",K6="50-50",K6="Guess"),B6+Lists!$Y$5,""))</f>
        <v>46315</v>
      </c>
      <c r="R6" s="29" t="s">
        <v>148</v>
      </c>
      <c r="S6" s="34" t="n">
        <f aca="false">IF(Q6="","",B6+Lists!$Y$6)</f>
        <v>46329</v>
      </c>
      <c r="T6" s="29"/>
      <c r="U6" s="33" t="str">
        <f aca="true">IF(J6="","",IF(Q6="","—",IF(T6="Correct","Mastered",IF(OR(R6="Wrong",T6="Wrong"),"Keep reviewing",IF(AND(R6="",TODAY()&gt;=Q6),"Retry 1 DUE",IF(AND(R6="Correct",T6="",TODAY()&gt;=S6),"Retry 2 DUE",IF(R6="","Retry 1 scheduled","Retry 2 scheduled")))))))</f>
        <v>Retry 2 scheduled</v>
      </c>
    </row>
    <row r="7" customFormat="false" ht="15" hidden="false" customHeight="false" outlineLevel="0" collapsed="false">
      <c r="A7" s="27" t="n">
        <f aca="false">IF(COUNTA(B7:I7)=0,"",ROW()-4)</f>
        <v>3</v>
      </c>
      <c r="B7" s="28" t="n">
        <v>46309</v>
      </c>
      <c r="C7" s="29" t="s">
        <v>133</v>
      </c>
      <c r="D7" s="30" t="s">
        <v>149</v>
      </c>
      <c r="E7" s="29" t="s">
        <v>207</v>
      </c>
      <c r="F7" s="30" t="s">
        <v>208</v>
      </c>
      <c r="G7" s="31" t="n">
        <v>3.5</v>
      </c>
      <c r="H7" s="32" t="s">
        <v>209</v>
      </c>
      <c r="I7" s="32" t="s">
        <v>209</v>
      </c>
      <c r="J7" s="33" t="str">
        <f aca="false">IF(OR(H7="",I7=""),"",IF(UPPER(SUBSTITUTE(SUBSTITUTE(SUBSTITUTE(H7," ",""),",",""),";",""))=UPPER(SUBSTITUTE(SUBSTITUTE(SUBSTITUTE(I7," ",""),",",""),";","")),"Correct","Wrong"))</f>
        <v>Correct</v>
      </c>
      <c r="K7" s="29" t="s">
        <v>138</v>
      </c>
      <c r="L7" s="29" t="n">
        <v>120</v>
      </c>
      <c r="M7" s="27" t="n">
        <f aca="false">IF(E7="","",IFERROR(INDEX(Lists!$G$5:$G$9,MATCH(E7,Lists!$F$5:$F$9,0)),""))</f>
        <v>110</v>
      </c>
      <c r="N7" s="33" t="str">
        <f aca="false">IF(OR(L7="",M7=""),"",IF(L7&gt;M7,"Slow",IF(AND(J7="Wrong",L7&lt;0.5*M7),"Rushed?","OK")))</f>
        <v>Slow</v>
      </c>
      <c r="O7" s="30"/>
      <c r="P7" s="30"/>
      <c r="Q7" s="34" t="str">
        <f aca="false">IF(OR(B7="",J7=""),"",IF(OR(J7="Wrong",K7="50-50",K7="Guess"),B7+Lists!$Y$5,""))</f>
        <v/>
      </c>
      <c r="R7" s="29"/>
      <c r="S7" s="34" t="str">
        <f aca="false">IF(Q7="","",B7+Lists!$Y$6)</f>
        <v/>
      </c>
      <c r="T7" s="29"/>
      <c r="U7" s="33" t="str">
        <f aca="true">IF(J7="","",IF(Q7="","—",IF(T7="Correct","Mastered",IF(OR(R7="Wrong",T7="Wrong"),"Keep reviewing",IF(AND(R7="",TODAY()&gt;=Q7),"Retry 1 DUE",IF(AND(R7="Correct",T7="",TODAY()&gt;=S7),"Retry 2 DUE",IF(R7="","Retry 1 scheduled","Retry 2 scheduled")))))))</f>
        <v>—</v>
      </c>
    </row>
    <row r="8" customFormat="false" ht="28.35" hidden="false" customHeight="false" outlineLevel="0" collapsed="false">
      <c r="A8" s="27" t="n">
        <f aca="false">IF(COUNTA(B8:I8)=0,"",ROW()-4)</f>
        <v>4</v>
      </c>
      <c r="B8" s="28" t="n">
        <v>46310</v>
      </c>
      <c r="C8" s="29" t="s">
        <v>156</v>
      </c>
      <c r="D8" s="30" t="s">
        <v>157</v>
      </c>
      <c r="E8" s="29" t="s">
        <v>210</v>
      </c>
      <c r="F8" s="30" t="s">
        <v>211</v>
      </c>
      <c r="G8" s="31" t="n">
        <v>4.5</v>
      </c>
      <c r="H8" s="32" t="s">
        <v>212</v>
      </c>
      <c r="I8" s="32" t="s">
        <v>213</v>
      </c>
      <c r="J8" s="33" t="str">
        <f aca="false">IF(OR(H8="",I8=""),"",IF(UPPER(SUBSTITUTE(SUBSTITUTE(SUBSTITUTE(H8," ",""),",",""),";",""))=UPPER(SUBSTITUTE(SUBSTITUTE(SUBSTITUTE(I8," ",""),",",""),";","")),"Correct","Wrong"))</f>
        <v>Wrong</v>
      </c>
      <c r="K8" s="29" t="s">
        <v>145</v>
      </c>
      <c r="L8" s="29" t="n">
        <v>150</v>
      </c>
      <c r="M8" s="27" t="n">
        <f aca="false">IF(E8="","",IFERROR(INDEX(Lists!$G$5:$G$9,MATCH(E8,Lists!$F$5:$F$9,0)),""))</f>
        <v>120</v>
      </c>
      <c r="N8" s="33" t="str">
        <f aca="false">IF(OR(L8="",M8=""),"",IF(L8&gt;M8,"Slow",IF(AND(J8="Wrong",L8&lt;0.5*M8),"Rushed?","OK")))</f>
        <v>Slow</v>
      </c>
      <c r="O8" s="30" t="s">
        <v>205</v>
      </c>
      <c r="P8" s="30" t="s">
        <v>214</v>
      </c>
      <c r="Q8" s="34" t="n">
        <f aca="false">IF(OR(B8="",J8=""),"",IF(OR(J8="Wrong",K8="50-50",K8="Guess"),B8+Lists!$Y$5,""))</f>
        <v>46317</v>
      </c>
      <c r="R8" s="29" t="s">
        <v>164</v>
      </c>
      <c r="S8" s="34" t="n">
        <f aca="false">IF(Q8="","",B8+Lists!$Y$6)</f>
        <v>46331</v>
      </c>
      <c r="T8" s="29"/>
      <c r="U8" s="33" t="str">
        <f aca="true">IF(J8="","",IF(Q8="","—",IF(T8="Correct","Mastered",IF(OR(R8="Wrong",T8="Wrong"),"Keep reviewing",IF(AND(R8="",TODAY()&gt;=Q8),"Retry 1 DUE",IF(AND(R8="Correct",T8="",TODAY()&gt;=S8),"Retry 2 DUE",IF(R8="","Retry 1 scheduled","Retry 2 scheduled")))))))</f>
        <v>Keep reviewing</v>
      </c>
    </row>
    <row r="9" customFormat="false" ht="28.35" hidden="false" customHeight="false" outlineLevel="0" collapsed="false">
      <c r="A9" s="27" t="n">
        <f aca="false">IF(COUNTA(B9:I9)=0,"",ROW()-4)</f>
        <v>5</v>
      </c>
      <c r="B9" s="28" t="n">
        <v>46311</v>
      </c>
      <c r="C9" s="29" t="s">
        <v>133</v>
      </c>
      <c r="D9" s="30" t="s">
        <v>165</v>
      </c>
      <c r="E9" s="29" t="s">
        <v>215</v>
      </c>
      <c r="F9" s="30" t="s">
        <v>216</v>
      </c>
      <c r="G9" s="31" t="n">
        <v>3</v>
      </c>
      <c r="H9" s="32" t="s">
        <v>161</v>
      </c>
      <c r="I9" s="32" t="s">
        <v>161</v>
      </c>
      <c r="J9" s="33" t="str">
        <f aca="false">IF(OR(H9="",I9=""),"",IF(UPPER(SUBSTITUTE(SUBSTITUTE(SUBSTITUTE(H9," ",""),",",""),";",""))=UPPER(SUBSTITUTE(SUBSTITUTE(SUBSTITUTE(I9," ",""),",",""),";","")),"Correct","Wrong"))</f>
        <v>Correct</v>
      </c>
      <c r="K9" s="29" t="s">
        <v>138</v>
      </c>
      <c r="L9" s="29" t="n">
        <v>95</v>
      </c>
      <c r="M9" s="27" t="n">
        <f aca="false">IF(E9="","",IFERROR(INDEX(Lists!$G$5:$G$9,MATCH(E9,Lists!$F$5:$F$9,0)),""))</f>
        <v>120</v>
      </c>
      <c r="N9" s="33" t="str">
        <f aca="false">IF(OR(L9="",M9=""),"",IF(L9&gt;M9,"Slow",IF(AND(J9="Wrong",L9&lt;0.5*M9),"Rushed?","OK")))</f>
        <v>OK</v>
      </c>
      <c r="O9" s="30"/>
      <c r="P9" s="30"/>
      <c r="Q9" s="34" t="str">
        <f aca="false">IF(OR(B9="",J9=""),"",IF(OR(J9="Wrong",K9="50-50",K9="Guess"),B9+Lists!$Y$5,""))</f>
        <v/>
      </c>
      <c r="R9" s="29"/>
      <c r="S9" s="34" t="str">
        <f aca="false">IF(Q9="","",B9+Lists!$Y$6)</f>
        <v/>
      </c>
      <c r="T9" s="29"/>
      <c r="U9" s="33" t="str">
        <f aca="true">IF(J9="","",IF(Q9="","—",IF(T9="Correct","Mastered",IF(OR(R9="Wrong",T9="Wrong"),"Keep reviewing",IF(AND(R9="",TODAY()&gt;=Q9),"Retry 1 DUE",IF(AND(R9="Correct",T9="",TODAY()&gt;=S9),"Retry 2 DUE",IF(R9="","Retry 1 scheduled","Retry 2 scheduled")))))))</f>
        <v>—</v>
      </c>
    </row>
    <row r="10" customFormat="false" ht="28.35" hidden="false" customHeight="false" outlineLevel="0" collapsed="false">
      <c r="A10" s="27" t="n">
        <f aca="false">IF(COUNTA(B10:I10)=0,"",ROW()-4)</f>
        <v>6</v>
      </c>
      <c r="B10" s="28" t="n">
        <v>46311</v>
      </c>
      <c r="C10" s="29" t="s">
        <v>179</v>
      </c>
      <c r="D10" s="30" t="s">
        <v>169</v>
      </c>
      <c r="E10" s="29" t="s">
        <v>201</v>
      </c>
      <c r="F10" s="30" t="s">
        <v>217</v>
      </c>
      <c r="G10" s="31" t="n">
        <v>4</v>
      </c>
      <c r="H10" s="32" t="s">
        <v>161</v>
      </c>
      <c r="I10" s="32" t="s">
        <v>182</v>
      </c>
      <c r="J10" s="33" t="str">
        <f aca="false">IF(OR(H10="",I10=""),"",IF(UPPER(SUBSTITUTE(SUBSTITUTE(SUBSTITUTE(H10," ",""),",",""),";",""))=UPPER(SUBSTITUTE(SUBSTITUTE(SUBSTITUTE(I10," ",""),",",""),";","")),"Correct","Wrong"))</f>
        <v>Wrong</v>
      </c>
      <c r="K10" s="29" t="s">
        <v>138</v>
      </c>
      <c r="L10" s="29" t="n">
        <v>40</v>
      </c>
      <c r="M10" s="27" t="n">
        <f aca="false">IF(E10="","",IFERROR(INDEX(Lists!$G$5:$G$9,MATCH(E10,Lists!$F$5:$F$9,0)),""))</f>
        <v>75</v>
      </c>
      <c r="N10" s="33" t="str">
        <f aca="false">IF(OR(L10="",M10=""),"",IF(L10&gt;M10,"Slow",IF(AND(J10="Wrong",L10&lt;0.5*M10),"Rushed?","OK")))</f>
        <v>OK</v>
      </c>
      <c r="O10" s="30" t="s">
        <v>146</v>
      </c>
      <c r="P10" s="30" t="s">
        <v>218</v>
      </c>
      <c r="Q10" s="34" t="n">
        <f aca="false">IF(OR(B10="",J10=""),"",IF(OR(J10="Wrong",K10="50-50",K10="Guess"),B10+Lists!$Y$5,""))</f>
        <v>46318</v>
      </c>
      <c r="R10" s="29"/>
      <c r="S10" s="34" t="n">
        <f aca="false">IF(Q10="","",B10+Lists!$Y$6)</f>
        <v>46332</v>
      </c>
      <c r="T10" s="29"/>
      <c r="U10" s="33" t="str">
        <f aca="true">IF(J10="","",IF(Q10="","—",IF(T10="Correct","Mastered",IF(OR(R10="Wrong",T10="Wrong"),"Keep reviewing",IF(AND(R10="",TODAY()&gt;=Q10),"Retry 1 DUE",IF(AND(R10="Correct",T10="",TODAY()&gt;=S10),"Retry 2 DUE",IF(R10="","Retry 1 scheduled","Retry 2 scheduled")))))))</f>
        <v>Retry 1 DUE</v>
      </c>
    </row>
    <row r="11" customFormat="false" ht="28.35" hidden="false" customHeight="false" outlineLevel="0" collapsed="false">
      <c r="A11" s="27" t="n">
        <f aca="false">IF(COUNTA(B11:I11)=0,"",ROW()-4)</f>
        <v>7</v>
      </c>
      <c r="B11" s="28" t="n">
        <v>46313</v>
      </c>
      <c r="C11" s="29" t="s">
        <v>133</v>
      </c>
      <c r="D11" s="30" t="s">
        <v>176</v>
      </c>
      <c r="E11" s="29" t="s">
        <v>203</v>
      </c>
      <c r="F11" s="30" t="s">
        <v>219</v>
      </c>
      <c r="G11" s="31" t="n">
        <v>4</v>
      </c>
      <c r="H11" s="32" t="s">
        <v>137</v>
      </c>
      <c r="I11" s="32" t="s">
        <v>137</v>
      </c>
      <c r="J11" s="33" t="str">
        <f aca="false">IF(OR(H11="",I11=""),"",IF(UPPER(SUBSTITUTE(SUBSTITUTE(SUBSTITUTE(H11," ",""),",",""),";",""))=UPPER(SUBSTITUTE(SUBSTITUTE(SUBSTITUTE(I11," ",""),",",""),";","")),"Correct","Wrong"))</f>
        <v>Correct</v>
      </c>
      <c r="K11" s="29" t="s">
        <v>153</v>
      </c>
      <c r="L11" s="29" t="n">
        <v>140</v>
      </c>
      <c r="M11" s="27" t="n">
        <f aca="false">IF(E11="","",IFERROR(INDEX(Lists!$G$5:$G$9,MATCH(E11,Lists!$F$5:$F$9,0)),""))</f>
        <v>115</v>
      </c>
      <c r="N11" s="33" t="str">
        <f aca="false">IF(OR(L11="",M11=""),"",IF(L11&gt;M11,"Slow",IF(AND(J11="Wrong",L11&lt;0.5*M11),"Rushed?","OK")))</f>
        <v>Slow</v>
      </c>
      <c r="O11" s="30" t="s">
        <v>220</v>
      </c>
      <c r="P11" s="30" t="s">
        <v>221</v>
      </c>
      <c r="Q11" s="34" t="n">
        <f aca="false">IF(OR(B11="",J11=""),"",IF(OR(J11="Wrong",K11="50-50",K11="Guess"),B11+Lists!$Y$5,""))</f>
        <v>46320</v>
      </c>
      <c r="R11" s="29"/>
      <c r="S11" s="34" t="n">
        <f aca="false">IF(Q11="","",B11+Lists!$Y$6)</f>
        <v>46334</v>
      </c>
      <c r="T11" s="29"/>
      <c r="U11" s="33" t="str">
        <f aca="true">IF(J11="","",IF(Q11="","—",IF(T11="Correct","Mastered",IF(OR(R11="Wrong",T11="Wrong"),"Keep reviewing",IF(AND(R11="",TODAY()&gt;=Q11),"Retry 1 DUE",IF(AND(R11="Correct",T11="",TODAY()&gt;=S11),"Retry 2 DUE",IF(R11="","Retry 1 scheduled","Retry 2 scheduled")))))))</f>
        <v>Retry 1 scheduled</v>
      </c>
    </row>
    <row r="12" customFormat="false" ht="15" hidden="false" customHeight="false" outlineLevel="0" collapsed="false">
      <c r="A12" s="27" t="n">
        <f aca="false">IF(COUNTA(B12:I12)=0,"",ROW()-4)</f>
        <v>8</v>
      </c>
      <c r="B12" s="28" t="n">
        <v>46314</v>
      </c>
      <c r="C12" s="29" t="s">
        <v>133</v>
      </c>
      <c r="D12" s="30" t="s">
        <v>180</v>
      </c>
      <c r="E12" s="29" t="s">
        <v>201</v>
      </c>
      <c r="F12" s="30" t="s">
        <v>222</v>
      </c>
      <c r="G12" s="31" t="n">
        <v>3.5</v>
      </c>
      <c r="H12" s="32" t="s">
        <v>160</v>
      </c>
      <c r="I12" s="32" t="s">
        <v>160</v>
      </c>
      <c r="J12" s="33" t="str">
        <f aca="false">IF(OR(H12="",I12=""),"",IF(UPPER(SUBSTITUTE(SUBSTITUTE(SUBSTITUTE(H12," ",""),",",""),";",""))=UPPER(SUBSTITUTE(SUBSTITUTE(SUBSTITUTE(I12," ",""),",",""),";","")),"Correct","Wrong"))</f>
        <v>Correct</v>
      </c>
      <c r="K12" s="29" t="s">
        <v>138</v>
      </c>
      <c r="L12" s="29" t="n">
        <v>70</v>
      </c>
      <c r="M12" s="27" t="n">
        <f aca="false">IF(E12="","",IFERROR(INDEX(Lists!$G$5:$G$9,MATCH(E12,Lists!$F$5:$F$9,0)),""))</f>
        <v>75</v>
      </c>
      <c r="N12" s="33" t="str">
        <f aca="false">IF(OR(L12="",M12=""),"",IF(L12&gt;M12,"Slow",IF(AND(J12="Wrong",L12&lt;0.5*M12),"Rushed?","OK")))</f>
        <v>OK</v>
      </c>
      <c r="O12" s="30"/>
      <c r="P12" s="30"/>
      <c r="Q12" s="34" t="str">
        <f aca="false">IF(OR(B12="",J12=""),"",IF(OR(J12="Wrong",K12="50-50",K12="Guess"),B12+Lists!$Y$5,""))</f>
        <v/>
      </c>
      <c r="R12" s="29"/>
      <c r="S12" s="34" t="str">
        <f aca="false">IF(Q12="","",B12+Lists!$Y$6)</f>
        <v/>
      </c>
      <c r="T12" s="29"/>
      <c r="U12" s="33" t="str">
        <f aca="true">IF(J12="","",IF(Q12="","—",IF(T12="Correct","Mastered",IF(OR(R12="Wrong",T12="Wrong"),"Keep reviewing",IF(AND(R12="",TODAY()&gt;=Q12),"Retry 1 DUE",IF(AND(R12="Correct",T12="",TODAY()&gt;=S12),"Retry 2 DUE",IF(R12="","Retry 1 scheduled","Retry 2 scheduled")))))))</f>
        <v>—</v>
      </c>
    </row>
    <row r="13" customFormat="false" ht="28.35" hidden="false" customHeight="false" outlineLevel="0" collapsed="false">
      <c r="A13" s="27" t="n">
        <f aca="false">IF(COUNTA(B13:I13)=0,"",ROW()-4)</f>
        <v>9</v>
      </c>
      <c r="B13" s="28" t="n">
        <v>46315</v>
      </c>
      <c r="C13" s="29" t="s">
        <v>139</v>
      </c>
      <c r="D13" s="30" t="s">
        <v>184</v>
      </c>
      <c r="E13" s="29" t="s">
        <v>203</v>
      </c>
      <c r="F13" s="30" t="s">
        <v>223</v>
      </c>
      <c r="G13" s="31" t="n">
        <v>5</v>
      </c>
      <c r="H13" s="32" t="s">
        <v>182</v>
      </c>
      <c r="I13" s="32" t="s">
        <v>161</v>
      </c>
      <c r="J13" s="33" t="str">
        <f aca="false">IF(OR(H13="",I13=""),"",IF(UPPER(SUBSTITUTE(SUBSTITUTE(SUBSTITUTE(H13," ",""),",",""),";",""))=UPPER(SUBSTITUTE(SUBSTITUTE(SUBSTITUTE(I13," ",""),",",""),";","")),"Correct","Wrong"))</f>
        <v>Wrong</v>
      </c>
      <c r="K13" s="29" t="s">
        <v>145</v>
      </c>
      <c r="L13" s="29" t="n">
        <v>175</v>
      </c>
      <c r="M13" s="27" t="n">
        <f aca="false">IF(E13="","",IFERROR(INDEX(Lists!$G$5:$G$9,MATCH(E13,Lists!$F$5:$F$9,0)),""))</f>
        <v>115</v>
      </c>
      <c r="N13" s="33" t="str">
        <f aca="false">IF(OR(L13="",M13=""),"",IF(L13&gt;M13,"Slow",IF(AND(J13="Wrong",L13&lt;0.5*M13),"Rushed?","OK")))</f>
        <v>Slow</v>
      </c>
      <c r="O13" s="30" t="s">
        <v>224</v>
      </c>
      <c r="P13" s="30" t="s">
        <v>225</v>
      </c>
      <c r="Q13" s="34" t="n">
        <f aca="false">IF(OR(B13="",J13=""),"",IF(OR(J13="Wrong",K13="50-50",K13="Guess"),B13+Lists!$Y$5,""))</f>
        <v>46322</v>
      </c>
      <c r="R13" s="29"/>
      <c r="S13" s="34" t="n">
        <f aca="false">IF(Q13="","",B13+Lists!$Y$6)</f>
        <v>46336</v>
      </c>
      <c r="T13" s="29"/>
      <c r="U13" s="33" t="str">
        <f aca="true">IF(J13="","",IF(Q13="","—",IF(T13="Correct","Mastered",IF(OR(R13="Wrong",T13="Wrong"),"Keep reviewing",IF(AND(R13="",TODAY()&gt;=Q13),"Retry 1 DUE",IF(AND(R13="Correct",T13="",TODAY()&gt;=S13),"Retry 2 DUE",IF(R13="","Retry 1 scheduled","Retry 2 scheduled")))))))</f>
        <v>Retry 1 scheduled</v>
      </c>
    </row>
    <row r="14" customFormat="false" ht="15" hidden="false" customHeight="false" outlineLevel="0" collapsed="false">
      <c r="A14" s="27" t="n">
        <f aca="false">IF(COUNTA(B14:I14)=0,"",ROW()-4)</f>
        <v>10</v>
      </c>
      <c r="B14" s="28" t="n">
        <v>46316</v>
      </c>
      <c r="C14" s="29" t="s">
        <v>133</v>
      </c>
      <c r="D14" s="30" t="s">
        <v>188</v>
      </c>
      <c r="E14" s="29" t="s">
        <v>207</v>
      </c>
      <c r="F14" s="30" t="s">
        <v>226</v>
      </c>
      <c r="G14" s="31" t="n">
        <v>2.5</v>
      </c>
      <c r="H14" s="32" t="s">
        <v>227</v>
      </c>
      <c r="I14" s="32" t="s">
        <v>227</v>
      </c>
      <c r="J14" s="33" t="str">
        <f aca="false">IF(OR(H14="",I14=""),"",IF(UPPER(SUBSTITUTE(SUBSTITUTE(SUBSTITUTE(H14," ",""),",",""),";",""))=UPPER(SUBSTITUTE(SUBSTITUTE(SUBSTITUTE(I14," ",""),",",""),";","")),"Correct","Wrong"))</f>
        <v>Correct</v>
      </c>
      <c r="K14" s="29" t="s">
        <v>138</v>
      </c>
      <c r="L14" s="29" t="n">
        <v>60</v>
      </c>
      <c r="M14" s="27" t="n">
        <f aca="false">IF(E14="","",IFERROR(INDEX(Lists!$G$5:$G$9,MATCH(E14,Lists!$F$5:$F$9,0)),""))</f>
        <v>110</v>
      </c>
      <c r="N14" s="33" t="str">
        <f aca="false">IF(OR(L14="",M14=""),"",IF(L14&gt;M14,"Slow",IF(AND(J14="Wrong",L14&lt;0.5*M14),"Rushed?","OK")))</f>
        <v>OK</v>
      </c>
      <c r="O14" s="30"/>
      <c r="P14" s="30"/>
      <c r="Q14" s="34" t="str">
        <f aca="false">IF(OR(B14="",J14=""),"",IF(OR(J14="Wrong",K14="50-50",K14="Guess"),B14+Lists!$Y$5,""))</f>
        <v/>
      </c>
      <c r="R14" s="29"/>
      <c r="S14" s="34" t="str">
        <f aca="false">IF(Q14="","",B14+Lists!$Y$6)</f>
        <v/>
      </c>
      <c r="T14" s="29"/>
      <c r="U14" s="33" t="str">
        <f aca="true">IF(J14="","",IF(Q14="","—",IF(T14="Correct","Mastered",IF(OR(R14="Wrong",T14="Wrong"),"Keep reviewing",IF(AND(R14="",TODAY()&gt;=Q14),"Retry 1 DUE",IF(AND(R14="Correct",T14="",TODAY()&gt;=S14),"Retry 2 DUE",IF(R14="","Retry 1 scheduled","Retry 2 scheduled")))))))</f>
        <v>—</v>
      </c>
    </row>
    <row r="15" customFormat="false" ht="15" hidden="false" customHeight="false" outlineLevel="0" collapsed="false">
      <c r="A15" s="27" t="n">
        <f aca="false">IF(COUNTA(B15:I15)=0,"",ROW()-4)</f>
        <v>11</v>
      </c>
      <c r="B15" s="28" t="n">
        <v>46317</v>
      </c>
      <c r="C15" s="29" t="s">
        <v>156</v>
      </c>
      <c r="D15" s="30" t="s">
        <v>194</v>
      </c>
      <c r="E15" s="29" t="s">
        <v>201</v>
      </c>
      <c r="F15" s="30" t="s">
        <v>228</v>
      </c>
      <c r="G15" s="31" t="n">
        <v>3</v>
      </c>
      <c r="H15" s="32" t="s">
        <v>137</v>
      </c>
      <c r="I15" s="32" t="s">
        <v>137</v>
      </c>
      <c r="J15" s="33" t="str">
        <f aca="false">IF(OR(H15="",I15=""),"",IF(UPPER(SUBSTITUTE(SUBSTITUTE(SUBSTITUTE(H15," ",""),",",""),";",""))=UPPER(SUBSTITUTE(SUBSTITUTE(SUBSTITUTE(I15," ",""),",",""),";","")),"Correct","Wrong"))</f>
        <v>Correct</v>
      </c>
      <c r="K15" s="29" t="s">
        <v>138</v>
      </c>
      <c r="L15" s="29" t="n">
        <v>55</v>
      </c>
      <c r="M15" s="27" t="n">
        <f aca="false">IF(E15="","",IFERROR(INDEX(Lists!$G$5:$G$9,MATCH(E15,Lists!$F$5:$F$9,0)),""))</f>
        <v>75</v>
      </c>
      <c r="N15" s="33" t="str">
        <f aca="false">IF(OR(L15="",M15=""),"",IF(L15&gt;M15,"Slow",IF(AND(J15="Wrong",L15&lt;0.5*M15),"Rushed?","OK")))</f>
        <v>OK</v>
      </c>
      <c r="O15" s="30"/>
      <c r="P15" s="30"/>
      <c r="Q15" s="34" t="str">
        <f aca="false">IF(OR(B15="",J15=""),"",IF(OR(J15="Wrong",K15="50-50",K15="Guess"),B15+Lists!$Y$5,""))</f>
        <v/>
      </c>
      <c r="R15" s="29"/>
      <c r="S15" s="34" t="str">
        <f aca="false">IF(Q15="","",B15+Lists!$Y$6)</f>
        <v/>
      </c>
      <c r="T15" s="29"/>
      <c r="U15" s="33" t="str">
        <f aca="true">IF(J15="","",IF(Q15="","—",IF(T15="Correct","Mastered",IF(OR(R15="Wrong",T15="Wrong"),"Keep reviewing",IF(AND(R15="",TODAY()&gt;=Q15),"Retry 1 DUE",IF(AND(R15="Correct",T15="",TODAY()&gt;=S15),"Retry 2 DUE",IF(R15="","Retry 1 scheduled","Retry 2 scheduled")))))))</f>
        <v>—</v>
      </c>
    </row>
    <row r="16" customFormat="false" ht="15" hidden="false" customHeight="false" outlineLevel="0" collapsed="false">
      <c r="A16" s="27" t="n">
        <f aca="false">IF(COUNTA(B16:I16)=0,"",ROW()-4)</f>
        <v>12</v>
      </c>
      <c r="B16" s="28" t="n">
        <v>46318</v>
      </c>
      <c r="C16" s="29" t="s">
        <v>133</v>
      </c>
      <c r="D16" s="30" t="s">
        <v>196</v>
      </c>
      <c r="E16" s="29" t="s">
        <v>203</v>
      </c>
      <c r="F16" s="30" t="s">
        <v>229</v>
      </c>
      <c r="G16" s="31" t="n">
        <v>3.5</v>
      </c>
      <c r="H16" s="32" t="s">
        <v>160</v>
      </c>
      <c r="I16" s="32" t="s">
        <v>160</v>
      </c>
      <c r="J16" s="33" t="str">
        <f aca="false">IF(OR(H16="",I16=""),"",IF(UPPER(SUBSTITUTE(SUBSTITUTE(SUBSTITUTE(H16," ",""),",",""),";",""))=UPPER(SUBSTITUTE(SUBSTITUTE(SUBSTITUTE(I16," ",""),",",""),";","")),"Correct","Wrong"))</f>
        <v>Correct</v>
      </c>
      <c r="K16" s="29" t="s">
        <v>138</v>
      </c>
      <c r="L16" s="29" t="n">
        <v>90</v>
      </c>
      <c r="M16" s="27" t="n">
        <f aca="false">IF(E16="","",IFERROR(INDEX(Lists!$G$5:$G$9,MATCH(E16,Lists!$F$5:$F$9,0)),""))</f>
        <v>115</v>
      </c>
      <c r="N16" s="33" t="str">
        <f aca="false">IF(OR(L16="",M16=""),"",IF(L16&gt;M16,"Slow",IF(AND(J16="Wrong",L16&lt;0.5*M16),"Rushed?","OK")))</f>
        <v>OK</v>
      </c>
      <c r="O16" s="30"/>
      <c r="P16" s="30"/>
      <c r="Q16" s="34" t="str">
        <f aca="false">IF(OR(B16="",J16=""),"",IF(OR(J16="Wrong",K16="50-50",K16="Guess"),B16+Lists!$Y$5,""))</f>
        <v/>
      </c>
      <c r="R16" s="29"/>
      <c r="S16" s="34" t="str">
        <f aca="false">IF(Q16="","",B16+Lists!$Y$6)</f>
        <v/>
      </c>
      <c r="T16" s="29"/>
      <c r="U16" s="33" t="str">
        <f aca="true">IF(J16="","",IF(Q16="","—",IF(T16="Correct","Mastered",IF(OR(R16="Wrong",T16="Wrong"),"Keep reviewing",IF(AND(R16="",TODAY()&gt;=Q16),"Retry 1 DUE",IF(AND(R16="Correct",T16="",TODAY()&gt;=S16),"Retry 2 DUE",IF(R16="","Retry 1 scheduled","Retry 2 scheduled")))))))</f>
        <v>—</v>
      </c>
    </row>
    <row r="17" customFormat="false" ht="15" hidden="false" customHeight="false" outlineLevel="0" collapsed="false">
      <c r="A17" s="27" t="str">
        <f aca="false">IF(COUNTA(B17:I17)=0,"",ROW()-4)</f>
        <v/>
      </c>
      <c r="B17" s="28"/>
      <c r="C17" s="29"/>
      <c r="D17" s="30"/>
      <c r="E17" s="29"/>
      <c r="F17" s="30"/>
      <c r="G17" s="31"/>
      <c r="H17" s="32"/>
      <c r="I17" s="32"/>
      <c r="J17" s="33" t="str">
        <f aca="false">IF(OR(H17="",I17=""),"",IF(UPPER(SUBSTITUTE(SUBSTITUTE(SUBSTITUTE(H17," ",""),",",""),";",""))=UPPER(SUBSTITUTE(SUBSTITUTE(SUBSTITUTE(I17," ",""),",",""),";","")),"Correct","Wrong"))</f>
        <v/>
      </c>
      <c r="K17" s="29"/>
      <c r="L17" s="29"/>
      <c r="M17" s="27" t="str">
        <f aca="false">IF(E17="","",IFERROR(INDEX(Lists!$G$5:$G$9,MATCH(E17,Lists!$F$5:$F$9,0)),""))</f>
        <v/>
      </c>
      <c r="N17" s="33" t="str">
        <f aca="false">IF(OR(L17="",M17=""),"",IF(L17&gt;M17,"Slow",IF(AND(J17="Wrong",L17&lt;0.5*M17),"Rushed?","OK")))</f>
        <v/>
      </c>
      <c r="O17" s="30"/>
      <c r="P17" s="30"/>
      <c r="Q17" s="34" t="str">
        <f aca="false">IF(OR(B17="",J17=""),"",IF(OR(J17="Wrong",K17="50-50",K17="Guess"),B17+Lists!$Y$5,""))</f>
        <v/>
      </c>
      <c r="R17" s="29"/>
      <c r="S17" s="34" t="str">
        <f aca="false">IF(Q17="","",B17+Lists!$Y$6)</f>
        <v/>
      </c>
      <c r="T17" s="29"/>
      <c r="U17" s="33" t="str">
        <f aca="true">IF(J17="","",IF(Q17="","—",IF(T17="Correct","Mastered",IF(OR(R17="Wrong",T17="Wrong"),"Keep reviewing",IF(AND(R17="",TODAY()&gt;=Q17),"Retry 1 DUE",IF(AND(R17="Correct",T17="",TODAY()&gt;=S17),"Retry 2 DUE",IF(R17="","Retry 1 scheduled","Retry 2 scheduled")))))))</f>
        <v/>
      </c>
    </row>
    <row r="18" customFormat="false" ht="15" hidden="false" customHeight="false" outlineLevel="0" collapsed="false">
      <c r="A18" s="27" t="str">
        <f aca="false">IF(COUNTA(B18:I18)=0,"",ROW()-4)</f>
        <v/>
      </c>
      <c r="B18" s="28"/>
      <c r="C18" s="29"/>
      <c r="D18" s="30"/>
      <c r="E18" s="29"/>
      <c r="F18" s="30"/>
      <c r="G18" s="31"/>
      <c r="H18" s="32"/>
      <c r="I18" s="32"/>
      <c r="J18" s="33" t="str">
        <f aca="false">IF(OR(H18="",I18=""),"",IF(UPPER(SUBSTITUTE(SUBSTITUTE(SUBSTITUTE(H18," ",""),",",""),";",""))=UPPER(SUBSTITUTE(SUBSTITUTE(SUBSTITUTE(I18," ",""),",",""),";","")),"Correct","Wrong"))</f>
        <v/>
      </c>
      <c r="K18" s="29"/>
      <c r="L18" s="29"/>
      <c r="M18" s="27" t="str">
        <f aca="false">IF(E18="","",IFERROR(INDEX(Lists!$G$5:$G$9,MATCH(E18,Lists!$F$5:$F$9,0)),""))</f>
        <v/>
      </c>
      <c r="N18" s="33" t="str">
        <f aca="false">IF(OR(L18="",M18=""),"",IF(L18&gt;M18,"Slow",IF(AND(J18="Wrong",L18&lt;0.5*M18),"Rushed?","OK")))</f>
        <v/>
      </c>
      <c r="O18" s="30"/>
      <c r="P18" s="30"/>
      <c r="Q18" s="34" t="str">
        <f aca="false">IF(OR(B18="",J18=""),"",IF(OR(J18="Wrong",K18="50-50",K18="Guess"),B18+Lists!$Y$5,""))</f>
        <v/>
      </c>
      <c r="R18" s="29"/>
      <c r="S18" s="34" t="str">
        <f aca="false">IF(Q18="","",B18+Lists!$Y$6)</f>
        <v/>
      </c>
      <c r="T18" s="29"/>
      <c r="U18" s="33" t="str">
        <f aca="true">IF(J18="","",IF(Q18="","—",IF(T18="Correct","Mastered",IF(OR(R18="Wrong",T18="Wrong"),"Keep reviewing",IF(AND(R18="",TODAY()&gt;=Q18),"Retry 1 DUE",IF(AND(R18="Correct",T18="",TODAY()&gt;=S18),"Retry 2 DUE",IF(R18="","Retry 1 scheduled","Retry 2 scheduled")))))))</f>
        <v/>
      </c>
    </row>
    <row r="19" customFormat="false" ht="15" hidden="false" customHeight="false" outlineLevel="0" collapsed="false">
      <c r="A19" s="27" t="str">
        <f aca="false">IF(COUNTA(B19:I19)=0,"",ROW()-4)</f>
        <v/>
      </c>
      <c r="B19" s="28"/>
      <c r="C19" s="29"/>
      <c r="D19" s="30"/>
      <c r="E19" s="29"/>
      <c r="F19" s="30"/>
      <c r="G19" s="31"/>
      <c r="H19" s="32"/>
      <c r="I19" s="32"/>
      <c r="J19" s="33" t="str">
        <f aca="false">IF(OR(H19="",I19=""),"",IF(UPPER(SUBSTITUTE(SUBSTITUTE(SUBSTITUTE(H19," ",""),",",""),";",""))=UPPER(SUBSTITUTE(SUBSTITUTE(SUBSTITUTE(I19," ",""),",",""),";","")),"Correct","Wrong"))</f>
        <v/>
      </c>
      <c r="K19" s="29"/>
      <c r="L19" s="29"/>
      <c r="M19" s="27" t="str">
        <f aca="false">IF(E19="","",IFERROR(INDEX(Lists!$G$5:$G$9,MATCH(E19,Lists!$F$5:$F$9,0)),""))</f>
        <v/>
      </c>
      <c r="N19" s="33" t="str">
        <f aca="false">IF(OR(L19="",M19=""),"",IF(L19&gt;M19,"Slow",IF(AND(J19="Wrong",L19&lt;0.5*M19),"Rushed?","OK")))</f>
        <v/>
      </c>
      <c r="O19" s="30"/>
      <c r="P19" s="30"/>
      <c r="Q19" s="34" t="str">
        <f aca="false">IF(OR(B19="",J19=""),"",IF(OR(J19="Wrong",K19="50-50",K19="Guess"),B19+Lists!$Y$5,""))</f>
        <v/>
      </c>
      <c r="R19" s="29"/>
      <c r="S19" s="34" t="str">
        <f aca="false">IF(Q19="","",B19+Lists!$Y$6)</f>
        <v/>
      </c>
      <c r="T19" s="29"/>
      <c r="U19" s="33" t="str">
        <f aca="true">IF(J19="","",IF(Q19="","—",IF(T19="Correct","Mastered",IF(OR(R19="Wrong",T19="Wrong"),"Keep reviewing",IF(AND(R19="",TODAY()&gt;=Q19),"Retry 1 DUE",IF(AND(R19="Correct",T19="",TODAY()&gt;=S19),"Retry 2 DUE",IF(R19="","Retry 1 scheduled","Retry 2 scheduled")))))))</f>
        <v/>
      </c>
    </row>
    <row r="20" customFormat="false" ht="15" hidden="false" customHeight="false" outlineLevel="0" collapsed="false">
      <c r="A20" s="27" t="str">
        <f aca="false">IF(COUNTA(B20:I20)=0,"",ROW()-4)</f>
        <v/>
      </c>
      <c r="B20" s="28"/>
      <c r="C20" s="29"/>
      <c r="D20" s="30"/>
      <c r="E20" s="29"/>
      <c r="F20" s="30"/>
      <c r="G20" s="31"/>
      <c r="H20" s="32"/>
      <c r="I20" s="32"/>
      <c r="J20" s="33" t="str">
        <f aca="false">IF(OR(H20="",I20=""),"",IF(UPPER(SUBSTITUTE(SUBSTITUTE(SUBSTITUTE(H20," ",""),",",""),";",""))=UPPER(SUBSTITUTE(SUBSTITUTE(SUBSTITUTE(I20," ",""),",",""),";","")),"Correct","Wrong"))</f>
        <v/>
      </c>
      <c r="K20" s="29"/>
      <c r="L20" s="29"/>
      <c r="M20" s="27" t="str">
        <f aca="false">IF(E20="","",IFERROR(INDEX(Lists!$G$5:$G$9,MATCH(E20,Lists!$F$5:$F$9,0)),""))</f>
        <v/>
      </c>
      <c r="N20" s="33" t="str">
        <f aca="false">IF(OR(L20="",M20=""),"",IF(L20&gt;M20,"Slow",IF(AND(J20="Wrong",L20&lt;0.5*M20),"Rushed?","OK")))</f>
        <v/>
      </c>
      <c r="O20" s="30"/>
      <c r="P20" s="30"/>
      <c r="Q20" s="34" t="str">
        <f aca="false">IF(OR(B20="",J20=""),"",IF(OR(J20="Wrong",K20="50-50",K20="Guess"),B20+Lists!$Y$5,""))</f>
        <v/>
      </c>
      <c r="R20" s="29"/>
      <c r="S20" s="34" t="str">
        <f aca="false">IF(Q20="","",B20+Lists!$Y$6)</f>
        <v/>
      </c>
      <c r="T20" s="29"/>
      <c r="U20" s="33" t="str">
        <f aca="true">IF(J20="","",IF(Q20="","—",IF(T20="Correct","Mastered",IF(OR(R20="Wrong",T20="Wrong"),"Keep reviewing",IF(AND(R20="",TODAY()&gt;=Q20),"Retry 1 DUE",IF(AND(R20="Correct",T20="",TODAY()&gt;=S20),"Retry 2 DUE",IF(R20="","Retry 1 scheduled","Retry 2 scheduled")))))))</f>
        <v/>
      </c>
    </row>
    <row r="21" customFormat="false" ht="15" hidden="false" customHeight="false" outlineLevel="0" collapsed="false">
      <c r="A21" s="27" t="str">
        <f aca="false">IF(COUNTA(B21:I21)=0,"",ROW()-4)</f>
        <v/>
      </c>
      <c r="B21" s="28"/>
      <c r="C21" s="29"/>
      <c r="D21" s="30"/>
      <c r="E21" s="29"/>
      <c r="F21" s="30"/>
      <c r="G21" s="31"/>
      <c r="H21" s="32"/>
      <c r="I21" s="32"/>
      <c r="J21" s="33" t="str">
        <f aca="false">IF(OR(H21="",I21=""),"",IF(UPPER(SUBSTITUTE(SUBSTITUTE(SUBSTITUTE(H21," ",""),",",""),";",""))=UPPER(SUBSTITUTE(SUBSTITUTE(SUBSTITUTE(I21," ",""),",",""),";","")),"Correct","Wrong"))</f>
        <v/>
      </c>
      <c r="K21" s="29"/>
      <c r="L21" s="29"/>
      <c r="M21" s="27" t="str">
        <f aca="false">IF(E21="","",IFERROR(INDEX(Lists!$G$5:$G$9,MATCH(E21,Lists!$F$5:$F$9,0)),""))</f>
        <v/>
      </c>
      <c r="N21" s="33" t="str">
        <f aca="false">IF(OR(L21="",M21=""),"",IF(L21&gt;M21,"Slow",IF(AND(J21="Wrong",L21&lt;0.5*M21),"Rushed?","OK")))</f>
        <v/>
      </c>
      <c r="O21" s="30"/>
      <c r="P21" s="30"/>
      <c r="Q21" s="34" t="str">
        <f aca="false">IF(OR(B21="",J21=""),"",IF(OR(J21="Wrong",K21="50-50",K21="Guess"),B21+Lists!$Y$5,""))</f>
        <v/>
      </c>
      <c r="R21" s="29"/>
      <c r="S21" s="34" t="str">
        <f aca="false">IF(Q21="","",B21+Lists!$Y$6)</f>
        <v/>
      </c>
      <c r="T21" s="29"/>
      <c r="U21" s="33" t="str">
        <f aca="true">IF(J21="","",IF(Q21="","—",IF(T21="Correct","Mastered",IF(OR(R21="Wrong",T21="Wrong"),"Keep reviewing",IF(AND(R21="",TODAY()&gt;=Q21),"Retry 1 DUE",IF(AND(R21="Correct",T21="",TODAY()&gt;=S21),"Retry 2 DUE",IF(R21="","Retry 1 scheduled","Retry 2 scheduled")))))))</f>
        <v/>
      </c>
    </row>
    <row r="22" customFormat="false" ht="15" hidden="false" customHeight="false" outlineLevel="0" collapsed="false">
      <c r="A22" s="27" t="str">
        <f aca="false">IF(COUNTA(B22:I22)=0,"",ROW()-4)</f>
        <v/>
      </c>
      <c r="B22" s="28"/>
      <c r="C22" s="29"/>
      <c r="D22" s="30"/>
      <c r="E22" s="29"/>
      <c r="F22" s="30"/>
      <c r="G22" s="31"/>
      <c r="H22" s="32"/>
      <c r="I22" s="32"/>
      <c r="J22" s="33" t="str">
        <f aca="false">IF(OR(H22="",I22=""),"",IF(UPPER(SUBSTITUTE(SUBSTITUTE(SUBSTITUTE(H22," ",""),",",""),";",""))=UPPER(SUBSTITUTE(SUBSTITUTE(SUBSTITUTE(I22," ",""),",",""),";","")),"Correct","Wrong"))</f>
        <v/>
      </c>
      <c r="K22" s="29"/>
      <c r="L22" s="29"/>
      <c r="M22" s="27" t="str">
        <f aca="false">IF(E22="","",IFERROR(INDEX(Lists!$G$5:$G$9,MATCH(E22,Lists!$F$5:$F$9,0)),""))</f>
        <v/>
      </c>
      <c r="N22" s="33" t="str">
        <f aca="false">IF(OR(L22="",M22=""),"",IF(L22&gt;M22,"Slow",IF(AND(J22="Wrong",L22&lt;0.5*M22),"Rushed?","OK")))</f>
        <v/>
      </c>
      <c r="O22" s="30"/>
      <c r="P22" s="30"/>
      <c r="Q22" s="34" t="str">
        <f aca="false">IF(OR(B22="",J22=""),"",IF(OR(J22="Wrong",K22="50-50",K22="Guess"),B22+Lists!$Y$5,""))</f>
        <v/>
      </c>
      <c r="R22" s="29"/>
      <c r="S22" s="34" t="str">
        <f aca="false">IF(Q22="","",B22+Lists!$Y$6)</f>
        <v/>
      </c>
      <c r="T22" s="29"/>
      <c r="U22" s="33" t="str">
        <f aca="true">IF(J22="","",IF(Q22="","—",IF(T22="Correct","Mastered",IF(OR(R22="Wrong",T22="Wrong"),"Keep reviewing",IF(AND(R22="",TODAY()&gt;=Q22),"Retry 1 DUE",IF(AND(R22="Correct",T22="",TODAY()&gt;=S22),"Retry 2 DUE",IF(R22="","Retry 1 scheduled","Retry 2 scheduled")))))))</f>
        <v/>
      </c>
    </row>
    <row r="23" customFormat="false" ht="15" hidden="false" customHeight="false" outlineLevel="0" collapsed="false">
      <c r="A23" s="27" t="str">
        <f aca="false">IF(COUNTA(B23:I23)=0,"",ROW()-4)</f>
        <v/>
      </c>
      <c r="B23" s="28"/>
      <c r="C23" s="29"/>
      <c r="D23" s="30"/>
      <c r="E23" s="29"/>
      <c r="F23" s="30"/>
      <c r="G23" s="31"/>
      <c r="H23" s="32"/>
      <c r="I23" s="32"/>
      <c r="J23" s="33" t="str">
        <f aca="false">IF(OR(H23="",I23=""),"",IF(UPPER(SUBSTITUTE(SUBSTITUTE(SUBSTITUTE(H23," ",""),",",""),";",""))=UPPER(SUBSTITUTE(SUBSTITUTE(SUBSTITUTE(I23," ",""),",",""),";","")),"Correct","Wrong"))</f>
        <v/>
      </c>
      <c r="K23" s="29"/>
      <c r="L23" s="29"/>
      <c r="M23" s="27" t="str">
        <f aca="false">IF(E23="","",IFERROR(INDEX(Lists!$G$5:$G$9,MATCH(E23,Lists!$F$5:$F$9,0)),""))</f>
        <v/>
      </c>
      <c r="N23" s="33" t="str">
        <f aca="false">IF(OR(L23="",M23=""),"",IF(L23&gt;M23,"Slow",IF(AND(J23="Wrong",L23&lt;0.5*M23),"Rushed?","OK")))</f>
        <v/>
      </c>
      <c r="O23" s="30"/>
      <c r="P23" s="30"/>
      <c r="Q23" s="34" t="str">
        <f aca="false">IF(OR(B23="",J23=""),"",IF(OR(J23="Wrong",K23="50-50",K23="Guess"),B23+Lists!$Y$5,""))</f>
        <v/>
      </c>
      <c r="R23" s="29"/>
      <c r="S23" s="34" t="str">
        <f aca="false">IF(Q23="","",B23+Lists!$Y$6)</f>
        <v/>
      </c>
      <c r="T23" s="29"/>
      <c r="U23" s="33" t="str">
        <f aca="true">IF(J23="","",IF(Q23="","—",IF(T23="Correct","Mastered",IF(OR(R23="Wrong",T23="Wrong"),"Keep reviewing",IF(AND(R23="",TODAY()&gt;=Q23),"Retry 1 DUE",IF(AND(R23="Correct",T23="",TODAY()&gt;=S23),"Retry 2 DUE",IF(R23="","Retry 1 scheduled","Retry 2 scheduled")))))))</f>
        <v/>
      </c>
    </row>
    <row r="24" customFormat="false" ht="15" hidden="false" customHeight="false" outlineLevel="0" collapsed="false">
      <c r="A24" s="27" t="str">
        <f aca="false">IF(COUNTA(B24:I24)=0,"",ROW()-4)</f>
        <v/>
      </c>
      <c r="B24" s="28"/>
      <c r="C24" s="29"/>
      <c r="D24" s="30"/>
      <c r="E24" s="29"/>
      <c r="F24" s="30"/>
      <c r="G24" s="31"/>
      <c r="H24" s="32"/>
      <c r="I24" s="32"/>
      <c r="J24" s="33" t="str">
        <f aca="false">IF(OR(H24="",I24=""),"",IF(UPPER(SUBSTITUTE(SUBSTITUTE(SUBSTITUTE(H24," ",""),",",""),";",""))=UPPER(SUBSTITUTE(SUBSTITUTE(SUBSTITUTE(I24," ",""),",",""),";","")),"Correct","Wrong"))</f>
        <v/>
      </c>
      <c r="K24" s="29"/>
      <c r="L24" s="29"/>
      <c r="M24" s="27" t="str">
        <f aca="false">IF(E24="","",IFERROR(INDEX(Lists!$G$5:$G$9,MATCH(E24,Lists!$F$5:$F$9,0)),""))</f>
        <v/>
      </c>
      <c r="N24" s="33" t="str">
        <f aca="false">IF(OR(L24="",M24=""),"",IF(L24&gt;M24,"Slow",IF(AND(J24="Wrong",L24&lt;0.5*M24),"Rushed?","OK")))</f>
        <v/>
      </c>
      <c r="O24" s="30"/>
      <c r="P24" s="30"/>
      <c r="Q24" s="34" t="str">
        <f aca="false">IF(OR(B24="",J24=""),"",IF(OR(J24="Wrong",K24="50-50",K24="Guess"),B24+Lists!$Y$5,""))</f>
        <v/>
      </c>
      <c r="R24" s="29"/>
      <c r="S24" s="34" t="str">
        <f aca="false">IF(Q24="","",B24+Lists!$Y$6)</f>
        <v/>
      </c>
      <c r="T24" s="29"/>
      <c r="U24" s="33" t="str">
        <f aca="true">IF(J24="","",IF(Q24="","—",IF(T24="Correct","Mastered",IF(OR(R24="Wrong",T24="Wrong"),"Keep reviewing",IF(AND(R24="",TODAY()&gt;=Q24),"Retry 1 DUE",IF(AND(R24="Correct",T24="",TODAY()&gt;=S24),"Retry 2 DUE",IF(R24="","Retry 1 scheduled","Retry 2 scheduled")))))))</f>
        <v/>
      </c>
    </row>
    <row r="25" customFormat="false" ht="15" hidden="false" customHeight="false" outlineLevel="0" collapsed="false">
      <c r="A25" s="27" t="str">
        <f aca="false">IF(COUNTA(B25:I25)=0,"",ROW()-4)</f>
        <v/>
      </c>
      <c r="B25" s="28"/>
      <c r="C25" s="29"/>
      <c r="D25" s="30"/>
      <c r="E25" s="29"/>
      <c r="F25" s="30"/>
      <c r="G25" s="31"/>
      <c r="H25" s="32"/>
      <c r="I25" s="32"/>
      <c r="J25" s="33" t="str">
        <f aca="false">IF(OR(H25="",I25=""),"",IF(UPPER(SUBSTITUTE(SUBSTITUTE(SUBSTITUTE(H25," ",""),",",""),";",""))=UPPER(SUBSTITUTE(SUBSTITUTE(SUBSTITUTE(I25," ",""),",",""),";","")),"Correct","Wrong"))</f>
        <v/>
      </c>
      <c r="K25" s="29"/>
      <c r="L25" s="29"/>
      <c r="M25" s="27" t="str">
        <f aca="false">IF(E25="","",IFERROR(INDEX(Lists!$G$5:$G$9,MATCH(E25,Lists!$F$5:$F$9,0)),""))</f>
        <v/>
      </c>
      <c r="N25" s="33" t="str">
        <f aca="false">IF(OR(L25="",M25=""),"",IF(L25&gt;M25,"Slow",IF(AND(J25="Wrong",L25&lt;0.5*M25),"Rushed?","OK")))</f>
        <v/>
      </c>
      <c r="O25" s="30"/>
      <c r="P25" s="30"/>
      <c r="Q25" s="34" t="str">
        <f aca="false">IF(OR(B25="",J25=""),"",IF(OR(J25="Wrong",K25="50-50",K25="Guess"),B25+Lists!$Y$5,""))</f>
        <v/>
      </c>
      <c r="R25" s="29"/>
      <c r="S25" s="34" t="str">
        <f aca="false">IF(Q25="","",B25+Lists!$Y$6)</f>
        <v/>
      </c>
      <c r="T25" s="29"/>
      <c r="U25" s="33" t="str">
        <f aca="true">IF(J25="","",IF(Q25="","—",IF(T25="Correct","Mastered",IF(OR(R25="Wrong",T25="Wrong"),"Keep reviewing",IF(AND(R25="",TODAY()&gt;=Q25),"Retry 1 DUE",IF(AND(R25="Correct",T25="",TODAY()&gt;=S25),"Retry 2 DUE",IF(R25="","Retry 1 scheduled","Retry 2 scheduled")))))))</f>
        <v/>
      </c>
    </row>
    <row r="26" customFormat="false" ht="15" hidden="false" customHeight="false" outlineLevel="0" collapsed="false">
      <c r="A26" s="27" t="str">
        <f aca="false">IF(COUNTA(B26:I26)=0,"",ROW()-4)</f>
        <v/>
      </c>
      <c r="B26" s="28"/>
      <c r="C26" s="29"/>
      <c r="D26" s="30"/>
      <c r="E26" s="29"/>
      <c r="F26" s="30"/>
      <c r="G26" s="31"/>
      <c r="H26" s="32"/>
      <c r="I26" s="32"/>
      <c r="J26" s="33" t="str">
        <f aca="false">IF(OR(H26="",I26=""),"",IF(UPPER(SUBSTITUTE(SUBSTITUTE(SUBSTITUTE(H26," ",""),",",""),";",""))=UPPER(SUBSTITUTE(SUBSTITUTE(SUBSTITUTE(I26," ",""),",",""),";","")),"Correct","Wrong"))</f>
        <v/>
      </c>
      <c r="K26" s="29"/>
      <c r="L26" s="29"/>
      <c r="M26" s="27" t="str">
        <f aca="false">IF(E26="","",IFERROR(INDEX(Lists!$G$5:$G$9,MATCH(E26,Lists!$F$5:$F$9,0)),""))</f>
        <v/>
      </c>
      <c r="N26" s="33" t="str">
        <f aca="false">IF(OR(L26="",M26=""),"",IF(L26&gt;M26,"Slow",IF(AND(J26="Wrong",L26&lt;0.5*M26),"Rushed?","OK")))</f>
        <v/>
      </c>
      <c r="O26" s="30"/>
      <c r="P26" s="30"/>
      <c r="Q26" s="34" t="str">
        <f aca="false">IF(OR(B26="",J26=""),"",IF(OR(J26="Wrong",K26="50-50",K26="Guess"),B26+Lists!$Y$5,""))</f>
        <v/>
      </c>
      <c r="R26" s="29"/>
      <c r="S26" s="34" t="str">
        <f aca="false">IF(Q26="","",B26+Lists!$Y$6)</f>
        <v/>
      </c>
      <c r="T26" s="29"/>
      <c r="U26" s="33" t="str">
        <f aca="true">IF(J26="","",IF(Q26="","—",IF(T26="Correct","Mastered",IF(OR(R26="Wrong",T26="Wrong"),"Keep reviewing",IF(AND(R26="",TODAY()&gt;=Q26),"Retry 1 DUE",IF(AND(R26="Correct",T26="",TODAY()&gt;=S26),"Retry 2 DUE",IF(R26="","Retry 1 scheduled","Retry 2 scheduled")))))))</f>
        <v/>
      </c>
    </row>
    <row r="27" customFormat="false" ht="15" hidden="false" customHeight="false" outlineLevel="0" collapsed="false">
      <c r="A27" s="27" t="str">
        <f aca="false">IF(COUNTA(B27:I27)=0,"",ROW()-4)</f>
        <v/>
      </c>
      <c r="B27" s="28"/>
      <c r="C27" s="29"/>
      <c r="D27" s="30"/>
      <c r="E27" s="29"/>
      <c r="F27" s="30"/>
      <c r="G27" s="31"/>
      <c r="H27" s="32"/>
      <c r="I27" s="32"/>
      <c r="J27" s="33" t="str">
        <f aca="false">IF(OR(H27="",I27=""),"",IF(UPPER(SUBSTITUTE(SUBSTITUTE(SUBSTITUTE(H27," ",""),",",""),";",""))=UPPER(SUBSTITUTE(SUBSTITUTE(SUBSTITUTE(I27," ",""),",",""),";","")),"Correct","Wrong"))</f>
        <v/>
      </c>
      <c r="K27" s="29"/>
      <c r="L27" s="29"/>
      <c r="M27" s="27" t="str">
        <f aca="false">IF(E27="","",IFERROR(INDEX(Lists!$G$5:$G$9,MATCH(E27,Lists!$F$5:$F$9,0)),""))</f>
        <v/>
      </c>
      <c r="N27" s="33" t="str">
        <f aca="false">IF(OR(L27="",M27=""),"",IF(L27&gt;M27,"Slow",IF(AND(J27="Wrong",L27&lt;0.5*M27),"Rushed?","OK")))</f>
        <v/>
      </c>
      <c r="O27" s="30"/>
      <c r="P27" s="30"/>
      <c r="Q27" s="34" t="str">
        <f aca="false">IF(OR(B27="",J27=""),"",IF(OR(J27="Wrong",K27="50-50",K27="Guess"),B27+Lists!$Y$5,""))</f>
        <v/>
      </c>
      <c r="R27" s="29"/>
      <c r="S27" s="34" t="str">
        <f aca="false">IF(Q27="","",B27+Lists!$Y$6)</f>
        <v/>
      </c>
      <c r="T27" s="29"/>
      <c r="U27" s="33" t="str">
        <f aca="true">IF(J27="","",IF(Q27="","—",IF(T27="Correct","Mastered",IF(OR(R27="Wrong",T27="Wrong"),"Keep reviewing",IF(AND(R27="",TODAY()&gt;=Q27),"Retry 1 DUE",IF(AND(R27="Correct",T27="",TODAY()&gt;=S27),"Retry 2 DUE",IF(R27="","Retry 1 scheduled","Retry 2 scheduled")))))))</f>
        <v/>
      </c>
    </row>
    <row r="28" customFormat="false" ht="15" hidden="false" customHeight="false" outlineLevel="0" collapsed="false">
      <c r="A28" s="27" t="str">
        <f aca="false">IF(COUNTA(B28:I28)=0,"",ROW()-4)</f>
        <v/>
      </c>
      <c r="B28" s="28"/>
      <c r="C28" s="29"/>
      <c r="D28" s="30"/>
      <c r="E28" s="29"/>
      <c r="F28" s="30"/>
      <c r="G28" s="31"/>
      <c r="H28" s="32"/>
      <c r="I28" s="32"/>
      <c r="J28" s="33" t="str">
        <f aca="false">IF(OR(H28="",I28=""),"",IF(UPPER(SUBSTITUTE(SUBSTITUTE(SUBSTITUTE(H28," ",""),",",""),";",""))=UPPER(SUBSTITUTE(SUBSTITUTE(SUBSTITUTE(I28," ",""),",",""),";","")),"Correct","Wrong"))</f>
        <v/>
      </c>
      <c r="K28" s="29"/>
      <c r="L28" s="29"/>
      <c r="M28" s="27" t="str">
        <f aca="false">IF(E28="","",IFERROR(INDEX(Lists!$G$5:$G$9,MATCH(E28,Lists!$F$5:$F$9,0)),""))</f>
        <v/>
      </c>
      <c r="N28" s="33" t="str">
        <f aca="false">IF(OR(L28="",M28=""),"",IF(L28&gt;M28,"Slow",IF(AND(J28="Wrong",L28&lt;0.5*M28),"Rushed?","OK")))</f>
        <v/>
      </c>
      <c r="O28" s="30"/>
      <c r="P28" s="30"/>
      <c r="Q28" s="34" t="str">
        <f aca="false">IF(OR(B28="",J28=""),"",IF(OR(J28="Wrong",K28="50-50",K28="Guess"),B28+Lists!$Y$5,""))</f>
        <v/>
      </c>
      <c r="R28" s="29"/>
      <c r="S28" s="34" t="str">
        <f aca="false">IF(Q28="","",B28+Lists!$Y$6)</f>
        <v/>
      </c>
      <c r="T28" s="29"/>
      <c r="U28" s="33" t="str">
        <f aca="true">IF(J28="","",IF(Q28="","—",IF(T28="Correct","Mastered",IF(OR(R28="Wrong",T28="Wrong"),"Keep reviewing",IF(AND(R28="",TODAY()&gt;=Q28),"Retry 1 DUE",IF(AND(R28="Correct",T28="",TODAY()&gt;=S28),"Retry 2 DUE",IF(R28="","Retry 1 scheduled","Retry 2 scheduled")))))))</f>
        <v/>
      </c>
    </row>
    <row r="29" customFormat="false" ht="15" hidden="false" customHeight="false" outlineLevel="0" collapsed="false">
      <c r="A29" s="27" t="str">
        <f aca="false">IF(COUNTA(B29:I29)=0,"",ROW()-4)</f>
        <v/>
      </c>
      <c r="B29" s="28"/>
      <c r="C29" s="29"/>
      <c r="D29" s="30"/>
      <c r="E29" s="29"/>
      <c r="F29" s="30"/>
      <c r="G29" s="31"/>
      <c r="H29" s="32"/>
      <c r="I29" s="32"/>
      <c r="J29" s="33" t="str">
        <f aca="false">IF(OR(H29="",I29=""),"",IF(UPPER(SUBSTITUTE(SUBSTITUTE(SUBSTITUTE(H29," ",""),",",""),";",""))=UPPER(SUBSTITUTE(SUBSTITUTE(SUBSTITUTE(I29," ",""),",",""),";","")),"Correct","Wrong"))</f>
        <v/>
      </c>
      <c r="K29" s="29"/>
      <c r="L29" s="29"/>
      <c r="M29" s="27" t="str">
        <f aca="false">IF(E29="","",IFERROR(INDEX(Lists!$G$5:$G$9,MATCH(E29,Lists!$F$5:$F$9,0)),""))</f>
        <v/>
      </c>
      <c r="N29" s="33" t="str">
        <f aca="false">IF(OR(L29="",M29=""),"",IF(L29&gt;M29,"Slow",IF(AND(J29="Wrong",L29&lt;0.5*M29),"Rushed?","OK")))</f>
        <v/>
      </c>
      <c r="O29" s="30"/>
      <c r="P29" s="30"/>
      <c r="Q29" s="34" t="str">
        <f aca="false">IF(OR(B29="",J29=""),"",IF(OR(J29="Wrong",K29="50-50",K29="Guess"),B29+Lists!$Y$5,""))</f>
        <v/>
      </c>
      <c r="R29" s="29"/>
      <c r="S29" s="34" t="str">
        <f aca="false">IF(Q29="","",B29+Lists!$Y$6)</f>
        <v/>
      </c>
      <c r="T29" s="29"/>
      <c r="U29" s="33" t="str">
        <f aca="true">IF(J29="","",IF(Q29="","—",IF(T29="Correct","Mastered",IF(OR(R29="Wrong",T29="Wrong"),"Keep reviewing",IF(AND(R29="",TODAY()&gt;=Q29),"Retry 1 DUE",IF(AND(R29="Correct",T29="",TODAY()&gt;=S29),"Retry 2 DUE",IF(R29="","Retry 1 scheduled","Retry 2 scheduled")))))))</f>
        <v/>
      </c>
    </row>
    <row r="30" customFormat="false" ht="15" hidden="false" customHeight="false" outlineLevel="0" collapsed="false">
      <c r="A30" s="27" t="str">
        <f aca="false">IF(COUNTA(B30:I30)=0,"",ROW()-4)</f>
        <v/>
      </c>
      <c r="B30" s="28"/>
      <c r="C30" s="29"/>
      <c r="D30" s="30"/>
      <c r="E30" s="29"/>
      <c r="F30" s="30"/>
      <c r="G30" s="31"/>
      <c r="H30" s="32"/>
      <c r="I30" s="32"/>
      <c r="J30" s="33" t="str">
        <f aca="false">IF(OR(H30="",I30=""),"",IF(UPPER(SUBSTITUTE(SUBSTITUTE(SUBSTITUTE(H30," ",""),",",""),";",""))=UPPER(SUBSTITUTE(SUBSTITUTE(SUBSTITUTE(I30," ",""),",",""),";","")),"Correct","Wrong"))</f>
        <v/>
      </c>
      <c r="K30" s="29"/>
      <c r="L30" s="29"/>
      <c r="M30" s="27" t="str">
        <f aca="false">IF(E30="","",IFERROR(INDEX(Lists!$G$5:$G$9,MATCH(E30,Lists!$F$5:$F$9,0)),""))</f>
        <v/>
      </c>
      <c r="N30" s="33" t="str">
        <f aca="false">IF(OR(L30="",M30=""),"",IF(L30&gt;M30,"Slow",IF(AND(J30="Wrong",L30&lt;0.5*M30),"Rushed?","OK")))</f>
        <v/>
      </c>
      <c r="O30" s="30"/>
      <c r="P30" s="30"/>
      <c r="Q30" s="34" t="str">
        <f aca="false">IF(OR(B30="",J30=""),"",IF(OR(J30="Wrong",K30="50-50",K30="Guess"),B30+Lists!$Y$5,""))</f>
        <v/>
      </c>
      <c r="R30" s="29"/>
      <c r="S30" s="34" t="str">
        <f aca="false">IF(Q30="","",B30+Lists!$Y$6)</f>
        <v/>
      </c>
      <c r="T30" s="29"/>
      <c r="U30" s="33" t="str">
        <f aca="true">IF(J30="","",IF(Q30="","—",IF(T30="Correct","Mastered",IF(OR(R30="Wrong",T30="Wrong"),"Keep reviewing",IF(AND(R30="",TODAY()&gt;=Q30),"Retry 1 DUE",IF(AND(R30="Correct",T30="",TODAY()&gt;=S30),"Retry 2 DUE",IF(R30="","Retry 1 scheduled","Retry 2 scheduled")))))))</f>
        <v/>
      </c>
    </row>
    <row r="31" customFormat="false" ht="15" hidden="false" customHeight="false" outlineLevel="0" collapsed="false">
      <c r="A31" s="27" t="str">
        <f aca="false">IF(COUNTA(B31:I31)=0,"",ROW()-4)</f>
        <v/>
      </c>
      <c r="B31" s="28"/>
      <c r="C31" s="29"/>
      <c r="D31" s="30"/>
      <c r="E31" s="29"/>
      <c r="F31" s="30"/>
      <c r="G31" s="31"/>
      <c r="H31" s="32"/>
      <c r="I31" s="32"/>
      <c r="J31" s="33" t="str">
        <f aca="false">IF(OR(H31="",I31=""),"",IF(UPPER(SUBSTITUTE(SUBSTITUTE(SUBSTITUTE(H31," ",""),",",""),";",""))=UPPER(SUBSTITUTE(SUBSTITUTE(SUBSTITUTE(I31," ",""),",",""),";","")),"Correct","Wrong"))</f>
        <v/>
      </c>
      <c r="K31" s="29"/>
      <c r="L31" s="29"/>
      <c r="M31" s="27" t="str">
        <f aca="false">IF(E31="","",IFERROR(INDEX(Lists!$G$5:$G$9,MATCH(E31,Lists!$F$5:$F$9,0)),""))</f>
        <v/>
      </c>
      <c r="N31" s="33" t="str">
        <f aca="false">IF(OR(L31="",M31=""),"",IF(L31&gt;M31,"Slow",IF(AND(J31="Wrong",L31&lt;0.5*M31),"Rushed?","OK")))</f>
        <v/>
      </c>
      <c r="O31" s="30"/>
      <c r="P31" s="30"/>
      <c r="Q31" s="34" t="str">
        <f aca="false">IF(OR(B31="",J31=""),"",IF(OR(J31="Wrong",K31="50-50",K31="Guess"),B31+Lists!$Y$5,""))</f>
        <v/>
      </c>
      <c r="R31" s="29"/>
      <c r="S31" s="34" t="str">
        <f aca="false">IF(Q31="","",B31+Lists!$Y$6)</f>
        <v/>
      </c>
      <c r="T31" s="29"/>
      <c r="U31" s="33" t="str">
        <f aca="true">IF(J31="","",IF(Q31="","—",IF(T31="Correct","Mastered",IF(OR(R31="Wrong",T31="Wrong"),"Keep reviewing",IF(AND(R31="",TODAY()&gt;=Q31),"Retry 1 DUE",IF(AND(R31="Correct",T31="",TODAY()&gt;=S31),"Retry 2 DUE",IF(R31="","Retry 1 scheduled","Retry 2 scheduled")))))))</f>
        <v/>
      </c>
    </row>
    <row r="32" customFormat="false" ht="15" hidden="false" customHeight="false" outlineLevel="0" collapsed="false">
      <c r="A32" s="27" t="str">
        <f aca="false">IF(COUNTA(B32:I32)=0,"",ROW()-4)</f>
        <v/>
      </c>
      <c r="B32" s="28"/>
      <c r="C32" s="29"/>
      <c r="D32" s="30"/>
      <c r="E32" s="29"/>
      <c r="F32" s="30"/>
      <c r="G32" s="31"/>
      <c r="H32" s="32"/>
      <c r="I32" s="32"/>
      <c r="J32" s="33" t="str">
        <f aca="false">IF(OR(H32="",I32=""),"",IF(UPPER(SUBSTITUTE(SUBSTITUTE(SUBSTITUTE(H32," ",""),",",""),";",""))=UPPER(SUBSTITUTE(SUBSTITUTE(SUBSTITUTE(I32," ",""),",",""),";","")),"Correct","Wrong"))</f>
        <v/>
      </c>
      <c r="K32" s="29"/>
      <c r="L32" s="29"/>
      <c r="M32" s="27" t="str">
        <f aca="false">IF(E32="","",IFERROR(INDEX(Lists!$G$5:$G$9,MATCH(E32,Lists!$F$5:$F$9,0)),""))</f>
        <v/>
      </c>
      <c r="N32" s="33" t="str">
        <f aca="false">IF(OR(L32="",M32=""),"",IF(L32&gt;M32,"Slow",IF(AND(J32="Wrong",L32&lt;0.5*M32),"Rushed?","OK")))</f>
        <v/>
      </c>
      <c r="O32" s="30"/>
      <c r="P32" s="30"/>
      <c r="Q32" s="34" t="str">
        <f aca="false">IF(OR(B32="",J32=""),"",IF(OR(J32="Wrong",K32="50-50",K32="Guess"),B32+Lists!$Y$5,""))</f>
        <v/>
      </c>
      <c r="R32" s="29"/>
      <c r="S32" s="34" t="str">
        <f aca="false">IF(Q32="","",B32+Lists!$Y$6)</f>
        <v/>
      </c>
      <c r="T32" s="29"/>
      <c r="U32" s="33" t="str">
        <f aca="true">IF(J32="","",IF(Q32="","—",IF(T32="Correct","Mastered",IF(OR(R32="Wrong",T32="Wrong"),"Keep reviewing",IF(AND(R32="",TODAY()&gt;=Q32),"Retry 1 DUE",IF(AND(R32="Correct",T32="",TODAY()&gt;=S32),"Retry 2 DUE",IF(R32="","Retry 1 scheduled","Retry 2 scheduled")))))))</f>
        <v/>
      </c>
    </row>
    <row r="33" customFormat="false" ht="15" hidden="false" customHeight="false" outlineLevel="0" collapsed="false">
      <c r="A33" s="27" t="str">
        <f aca="false">IF(COUNTA(B33:I33)=0,"",ROW()-4)</f>
        <v/>
      </c>
      <c r="B33" s="28"/>
      <c r="C33" s="29"/>
      <c r="D33" s="30"/>
      <c r="E33" s="29"/>
      <c r="F33" s="30"/>
      <c r="G33" s="31"/>
      <c r="H33" s="32"/>
      <c r="I33" s="32"/>
      <c r="J33" s="33" t="str">
        <f aca="false">IF(OR(H33="",I33=""),"",IF(UPPER(SUBSTITUTE(SUBSTITUTE(SUBSTITUTE(H33," ",""),",",""),";",""))=UPPER(SUBSTITUTE(SUBSTITUTE(SUBSTITUTE(I33," ",""),",",""),";","")),"Correct","Wrong"))</f>
        <v/>
      </c>
      <c r="K33" s="29"/>
      <c r="L33" s="29"/>
      <c r="M33" s="27" t="str">
        <f aca="false">IF(E33="","",IFERROR(INDEX(Lists!$G$5:$G$9,MATCH(E33,Lists!$F$5:$F$9,0)),""))</f>
        <v/>
      </c>
      <c r="N33" s="33" t="str">
        <f aca="false">IF(OR(L33="",M33=""),"",IF(L33&gt;M33,"Slow",IF(AND(J33="Wrong",L33&lt;0.5*M33),"Rushed?","OK")))</f>
        <v/>
      </c>
      <c r="O33" s="30"/>
      <c r="P33" s="30"/>
      <c r="Q33" s="34" t="str">
        <f aca="false">IF(OR(B33="",J33=""),"",IF(OR(J33="Wrong",K33="50-50",K33="Guess"),B33+Lists!$Y$5,""))</f>
        <v/>
      </c>
      <c r="R33" s="29"/>
      <c r="S33" s="34" t="str">
        <f aca="false">IF(Q33="","",B33+Lists!$Y$6)</f>
        <v/>
      </c>
      <c r="T33" s="29"/>
      <c r="U33" s="33" t="str">
        <f aca="true">IF(J33="","",IF(Q33="","—",IF(T33="Correct","Mastered",IF(OR(R33="Wrong",T33="Wrong"),"Keep reviewing",IF(AND(R33="",TODAY()&gt;=Q33),"Retry 1 DUE",IF(AND(R33="Correct",T33="",TODAY()&gt;=S33),"Retry 2 DUE",IF(R33="","Retry 1 scheduled","Retry 2 scheduled")))))))</f>
        <v/>
      </c>
    </row>
    <row r="34" customFormat="false" ht="15" hidden="false" customHeight="false" outlineLevel="0" collapsed="false">
      <c r="A34" s="27" t="str">
        <f aca="false">IF(COUNTA(B34:I34)=0,"",ROW()-4)</f>
        <v/>
      </c>
      <c r="B34" s="28"/>
      <c r="C34" s="29"/>
      <c r="D34" s="30"/>
      <c r="E34" s="29"/>
      <c r="F34" s="30"/>
      <c r="G34" s="31"/>
      <c r="H34" s="32"/>
      <c r="I34" s="32"/>
      <c r="J34" s="33" t="str">
        <f aca="false">IF(OR(H34="",I34=""),"",IF(UPPER(SUBSTITUTE(SUBSTITUTE(SUBSTITUTE(H34," ",""),",",""),";",""))=UPPER(SUBSTITUTE(SUBSTITUTE(SUBSTITUTE(I34," ",""),",",""),";","")),"Correct","Wrong"))</f>
        <v/>
      </c>
      <c r="K34" s="29"/>
      <c r="L34" s="29"/>
      <c r="M34" s="27" t="str">
        <f aca="false">IF(E34="","",IFERROR(INDEX(Lists!$G$5:$G$9,MATCH(E34,Lists!$F$5:$F$9,0)),""))</f>
        <v/>
      </c>
      <c r="N34" s="33" t="str">
        <f aca="false">IF(OR(L34="",M34=""),"",IF(L34&gt;M34,"Slow",IF(AND(J34="Wrong",L34&lt;0.5*M34),"Rushed?","OK")))</f>
        <v/>
      </c>
      <c r="O34" s="30"/>
      <c r="P34" s="30"/>
      <c r="Q34" s="34" t="str">
        <f aca="false">IF(OR(B34="",J34=""),"",IF(OR(J34="Wrong",K34="50-50",K34="Guess"),B34+Lists!$Y$5,""))</f>
        <v/>
      </c>
      <c r="R34" s="29"/>
      <c r="S34" s="34" t="str">
        <f aca="false">IF(Q34="","",B34+Lists!$Y$6)</f>
        <v/>
      </c>
      <c r="T34" s="29"/>
      <c r="U34" s="33" t="str">
        <f aca="true">IF(J34="","",IF(Q34="","—",IF(T34="Correct","Mastered",IF(OR(R34="Wrong",T34="Wrong"),"Keep reviewing",IF(AND(R34="",TODAY()&gt;=Q34),"Retry 1 DUE",IF(AND(R34="Correct",T34="",TODAY()&gt;=S34),"Retry 2 DUE",IF(R34="","Retry 1 scheduled","Retry 2 scheduled")))))))</f>
        <v/>
      </c>
    </row>
    <row r="35" customFormat="false" ht="15" hidden="false" customHeight="false" outlineLevel="0" collapsed="false">
      <c r="A35" s="27" t="str">
        <f aca="false">IF(COUNTA(B35:I35)=0,"",ROW()-4)</f>
        <v/>
      </c>
      <c r="B35" s="28"/>
      <c r="C35" s="29"/>
      <c r="D35" s="30"/>
      <c r="E35" s="29"/>
      <c r="F35" s="30"/>
      <c r="G35" s="31"/>
      <c r="H35" s="32"/>
      <c r="I35" s="32"/>
      <c r="J35" s="33" t="str">
        <f aca="false">IF(OR(H35="",I35=""),"",IF(UPPER(SUBSTITUTE(SUBSTITUTE(SUBSTITUTE(H35," ",""),",",""),";",""))=UPPER(SUBSTITUTE(SUBSTITUTE(SUBSTITUTE(I35," ",""),",",""),";","")),"Correct","Wrong"))</f>
        <v/>
      </c>
      <c r="K35" s="29"/>
      <c r="L35" s="29"/>
      <c r="M35" s="27" t="str">
        <f aca="false">IF(E35="","",IFERROR(INDEX(Lists!$G$5:$G$9,MATCH(E35,Lists!$F$5:$F$9,0)),""))</f>
        <v/>
      </c>
      <c r="N35" s="33" t="str">
        <f aca="false">IF(OR(L35="",M35=""),"",IF(L35&gt;M35,"Slow",IF(AND(J35="Wrong",L35&lt;0.5*M35),"Rushed?","OK")))</f>
        <v/>
      </c>
      <c r="O35" s="30"/>
      <c r="P35" s="30"/>
      <c r="Q35" s="34" t="str">
        <f aca="false">IF(OR(B35="",J35=""),"",IF(OR(J35="Wrong",K35="50-50",K35="Guess"),B35+Lists!$Y$5,""))</f>
        <v/>
      </c>
      <c r="R35" s="29"/>
      <c r="S35" s="34" t="str">
        <f aca="false">IF(Q35="","",B35+Lists!$Y$6)</f>
        <v/>
      </c>
      <c r="T35" s="29"/>
      <c r="U35" s="33" t="str">
        <f aca="true">IF(J35="","",IF(Q35="","—",IF(T35="Correct","Mastered",IF(OR(R35="Wrong",T35="Wrong"),"Keep reviewing",IF(AND(R35="",TODAY()&gt;=Q35),"Retry 1 DUE",IF(AND(R35="Correct",T35="",TODAY()&gt;=S35),"Retry 2 DUE",IF(R35="","Retry 1 scheduled","Retry 2 scheduled")))))))</f>
        <v/>
      </c>
    </row>
    <row r="36" customFormat="false" ht="15" hidden="false" customHeight="false" outlineLevel="0" collapsed="false">
      <c r="A36" s="27" t="str">
        <f aca="false">IF(COUNTA(B36:I36)=0,"",ROW()-4)</f>
        <v/>
      </c>
      <c r="B36" s="28"/>
      <c r="C36" s="29"/>
      <c r="D36" s="30"/>
      <c r="E36" s="29"/>
      <c r="F36" s="30"/>
      <c r="G36" s="31"/>
      <c r="H36" s="32"/>
      <c r="I36" s="32"/>
      <c r="J36" s="33" t="str">
        <f aca="false">IF(OR(H36="",I36=""),"",IF(UPPER(SUBSTITUTE(SUBSTITUTE(SUBSTITUTE(H36," ",""),",",""),";",""))=UPPER(SUBSTITUTE(SUBSTITUTE(SUBSTITUTE(I36," ",""),",",""),";","")),"Correct","Wrong"))</f>
        <v/>
      </c>
      <c r="K36" s="29"/>
      <c r="L36" s="29"/>
      <c r="M36" s="27" t="str">
        <f aca="false">IF(E36="","",IFERROR(INDEX(Lists!$G$5:$G$9,MATCH(E36,Lists!$F$5:$F$9,0)),""))</f>
        <v/>
      </c>
      <c r="N36" s="33" t="str">
        <f aca="false">IF(OR(L36="",M36=""),"",IF(L36&gt;M36,"Slow",IF(AND(J36="Wrong",L36&lt;0.5*M36),"Rushed?","OK")))</f>
        <v/>
      </c>
      <c r="O36" s="30"/>
      <c r="P36" s="30"/>
      <c r="Q36" s="34" t="str">
        <f aca="false">IF(OR(B36="",J36=""),"",IF(OR(J36="Wrong",K36="50-50",K36="Guess"),B36+Lists!$Y$5,""))</f>
        <v/>
      </c>
      <c r="R36" s="29"/>
      <c r="S36" s="34" t="str">
        <f aca="false">IF(Q36="","",B36+Lists!$Y$6)</f>
        <v/>
      </c>
      <c r="T36" s="29"/>
      <c r="U36" s="33" t="str">
        <f aca="true">IF(J36="","",IF(Q36="","—",IF(T36="Correct","Mastered",IF(OR(R36="Wrong",T36="Wrong"),"Keep reviewing",IF(AND(R36="",TODAY()&gt;=Q36),"Retry 1 DUE",IF(AND(R36="Correct",T36="",TODAY()&gt;=S36),"Retry 2 DUE",IF(R36="","Retry 1 scheduled","Retry 2 scheduled")))))))</f>
        <v/>
      </c>
    </row>
    <row r="37" customFormat="false" ht="15" hidden="false" customHeight="false" outlineLevel="0" collapsed="false">
      <c r="A37" s="27" t="str">
        <f aca="false">IF(COUNTA(B37:I37)=0,"",ROW()-4)</f>
        <v/>
      </c>
      <c r="B37" s="28"/>
      <c r="C37" s="29"/>
      <c r="D37" s="30"/>
      <c r="E37" s="29"/>
      <c r="F37" s="30"/>
      <c r="G37" s="31"/>
      <c r="H37" s="32"/>
      <c r="I37" s="32"/>
      <c r="J37" s="33" t="str">
        <f aca="false">IF(OR(H37="",I37=""),"",IF(UPPER(SUBSTITUTE(SUBSTITUTE(SUBSTITUTE(H37," ",""),",",""),";",""))=UPPER(SUBSTITUTE(SUBSTITUTE(SUBSTITUTE(I37," ",""),",",""),";","")),"Correct","Wrong"))</f>
        <v/>
      </c>
      <c r="K37" s="29"/>
      <c r="L37" s="29"/>
      <c r="M37" s="27" t="str">
        <f aca="false">IF(E37="","",IFERROR(INDEX(Lists!$G$5:$G$9,MATCH(E37,Lists!$F$5:$F$9,0)),""))</f>
        <v/>
      </c>
      <c r="N37" s="33" t="str">
        <f aca="false">IF(OR(L37="",M37=""),"",IF(L37&gt;M37,"Slow",IF(AND(J37="Wrong",L37&lt;0.5*M37),"Rushed?","OK")))</f>
        <v/>
      </c>
      <c r="O37" s="30"/>
      <c r="P37" s="30"/>
      <c r="Q37" s="34" t="str">
        <f aca="false">IF(OR(B37="",J37=""),"",IF(OR(J37="Wrong",K37="50-50",K37="Guess"),B37+Lists!$Y$5,""))</f>
        <v/>
      </c>
      <c r="R37" s="29"/>
      <c r="S37" s="34" t="str">
        <f aca="false">IF(Q37="","",B37+Lists!$Y$6)</f>
        <v/>
      </c>
      <c r="T37" s="29"/>
      <c r="U37" s="33" t="str">
        <f aca="true">IF(J37="","",IF(Q37="","—",IF(T37="Correct","Mastered",IF(OR(R37="Wrong",T37="Wrong"),"Keep reviewing",IF(AND(R37="",TODAY()&gt;=Q37),"Retry 1 DUE",IF(AND(R37="Correct",T37="",TODAY()&gt;=S37),"Retry 2 DUE",IF(R37="","Retry 1 scheduled","Retry 2 scheduled")))))))</f>
        <v/>
      </c>
    </row>
    <row r="38" customFormat="false" ht="15" hidden="false" customHeight="false" outlineLevel="0" collapsed="false">
      <c r="A38" s="27" t="str">
        <f aca="false">IF(COUNTA(B38:I38)=0,"",ROW()-4)</f>
        <v/>
      </c>
      <c r="B38" s="28"/>
      <c r="C38" s="29"/>
      <c r="D38" s="30"/>
      <c r="E38" s="29"/>
      <c r="F38" s="30"/>
      <c r="G38" s="31"/>
      <c r="H38" s="32"/>
      <c r="I38" s="32"/>
      <c r="J38" s="33" t="str">
        <f aca="false">IF(OR(H38="",I38=""),"",IF(UPPER(SUBSTITUTE(SUBSTITUTE(SUBSTITUTE(H38," ",""),",",""),";",""))=UPPER(SUBSTITUTE(SUBSTITUTE(SUBSTITUTE(I38," ",""),",",""),";","")),"Correct","Wrong"))</f>
        <v/>
      </c>
      <c r="K38" s="29"/>
      <c r="L38" s="29"/>
      <c r="M38" s="27" t="str">
        <f aca="false">IF(E38="","",IFERROR(INDEX(Lists!$G$5:$G$9,MATCH(E38,Lists!$F$5:$F$9,0)),""))</f>
        <v/>
      </c>
      <c r="N38" s="33" t="str">
        <f aca="false">IF(OR(L38="",M38=""),"",IF(L38&gt;M38,"Slow",IF(AND(J38="Wrong",L38&lt;0.5*M38),"Rushed?","OK")))</f>
        <v/>
      </c>
      <c r="O38" s="30"/>
      <c r="P38" s="30"/>
      <c r="Q38" s="34" t="str">
        <f aca="false">IF(OR(B38="",J38=""),"",IF(OR(J38="Wrong",K38="50-50",K38="Guess"),B38+Lists!$Y$5,""))</f>
        <v/>
      </c>
      <c r="R38" s="29"/>
      <c r="S38" s="34" t="str">
        <f aca="false">IF(Q38="","",B38+Lists!$Y$6)</f>
        <v/>
      </c>
      <c r="T38" s="29"/>
      <c r="U38" s="33" t="str">
        <f aca="true">IF(J38="","",IF(Q38="","—",IF(T38="Correct","Mastered",IF(OR(R38="Wrong",T38="Wrong"),"Keep reviewing",IF(AND(R38="",TODAY()&gt;=Q38),"Retry 1 DUE",IF(AND(R38="Correct",T38="",TODAY()&gt;=S38),"Retry 2 DUE",IF(R38="","Retry 1 scheduled","Retry 2 scheduled")))))))</f>
        <v/>
      </c>
    </row>
    <row r="39" customFormat="false" ht="15" hidden="false" customHeight="false" outlineLevel="0" collapsed="false">
      <c r="A39" s="27" t="str">
        <f aca="false">IF(COUNTA(B39:I39)=0,"",ROW()-4)</f>
        <v/>
      </c>
      <c r="B39" s="28"/>
      <c r="C39" s="29"/>
      <c r="D39" s="30"/>
      <c r="E39" s="29"/>
      <c r="F39" s="30"/>
      <c r="G39" s="31"/>
      <c r="H39" s="32"/>
      <c r="I39" s="32"/>
      <c r="J39" s="33" t="str">
        <f aca="false">IF(OR(H39="",I39=""),"",IF(UPPER(SUBSTITUTE(SUBSTITUTE(SUBSTITUTE(H39," ",""),",",""),";",""))=UPPER(SUBSTITUTE(SUBSTITUTE(SUBSTITUTE(I39," ",""),",",""),";","")),"Correct","Wrong"))</f>
        <v/>
      </c>
      <c r="K39" s="29"/>
      <c r="L39" s="29"/>
      <c r="M39" s="27" t="str">
        <f aca="false">IF(E39="","",IFERROR(INDEX(Lists!$G$5:$G$9,MATCH(E39,Lists!$F$5:$F$9,0)),""))</f>
        <v/>
      </c>
      <c r="N39" s="33" t="str">
        <f aca="false">IF(OR(L39="",M39=""),"",IF(L39&gt;M39,"Slow",IF(AND(J39="Wrong",L39&lt;0.5*M39),"Rushed?","OK")))</f>
        <v/>
      </c>
      <c r="O39" s="30"/>
      <c r="P39" s="30"/>
      <c r="Q39" s="34" t="str">
        <f aca="false">IF(OR(B39="",J39=""),"",IF(OR(J39="Wrong",K39="50-50",K39="Guess"),B39+Lists!$Y$5,""))</f>
        <v/>
      </c>
      <c r="R39" s="29"/>
      <c r="S39" s="34" t="str">
        <f aca="false">IF(Q39="","",B39+Lists!$Y$6)</f>
        <v/>
      </c>
      <c r="T39" s="29"/>
      <c r="U39" s="33" t="str">
        <f aca="true">IF(J39="","",IF(Q39="","—",IF(T39="Correct","Mastered",IF(OR(R39="Wrong",T39="Wrong"),"Keep reviewing",IF(AND(R39="",TODAY()&gt;=Q39),"Retry 1 DUE",IF(AND(R39="Correct",T39="",TODAY()&gt;=S39),"Retry 2 DUE",IF(R39="","Retry 1 scheduled","Retry 2 scheduled")))))))</f>
        <v/>
      </c>
    </row>
    <row r="40" customFormat="false" ht="15" hidden="false" customHeight="false" outlineLevel="0" collapsed="false">
      <c r="A40" s="27" t="str">
        <f aca="false">IF(COUNTA(B40:I40)=0,"",ROW()-4)</f>
        <v/>
      </c>
      <c r="B40" s="28"/>
      <c r="C40" s="29"/>
      <c r="D40" s="30"/>
      <c r="E40" s="29"/>
      <c r="F40" s="30"/>
      <c r="G40" s="31"/>
      <c r="H40" s="32"/>
      <c r="I40" s="32"/>
      <c r="J40" s="33" t="str">
        <f aca="false">IF(OR(H40="",I40=""),"",IF(UPPER(SUBSTITUTE(SUBSTITUTE(SUBSTITUTE(H40," ",""),",",""),";",""))=UPPER(SUBSTITUTE(SUBSTITUTE(SUBSTITUTE(I40," ",""),",",""),";","")),"Correct","Wrong"))</f>
        <v/>
      </c>
      <c r="K40" s="29"/>
      <c r="L40" s="29"/>
      <c r="M40" s="27" t="str">
        <f aca="false">IF(E40="","",IFERROR(INDEX(Lists!$G$5:$G$9,MATCH(E40,Lists!$F$5:$F$9,0)),""))</f>
        <v/>
      </c>
      <c r="N40" s="33" t="str">
        <f aca="false">IF(OR(L40="",M40=""),"",IF(L40&gt;M40,"Slow",IF(AND(J40="Wrong",L40&lt;0.5*M40),"Rushed?","OK")))</f>
        <v/>
      </c>
      <c r="O40" s="30"/>
      <c r="P40" s="30"/>
      <c r="Q40" s="34" t="str">
        <f aca="false">IF(OR(B40="",J40=""),"",IF(OR(J40="Wrong",K40="50-50",K40="Guess"),B40+Lists!$Y$5,""))</f>
        <v/>
      </c>
      <c r="R40" s="29"/>
      <c r="S40" s="34" t="str">
        <f aca="false">IF(Q40="","",B40+Lists!$Y$6)</f>
        <v/>
      </c>
      <c r="T40" s="29"/>
      <c r="U40" s="33" t="str">
        <f aca="true">IF(J40="","",IF(Q40="","—",IF(T40="Correct","Mastered",IF(OR(R40="Wrong",T40="Wrong"),"Keep reviewing",IF(AND(R40="",TODAY()&gt;=Q40),"Retry 1 DUE",IF(AND(R40="Correct",T40="",TODAY()&gt;=S40),"Retry 2 DUE",IF(R40="","Retry 1 scheduled","Retry 2 scheduled")))))))</f>
        <v/>
      </c>
    </row>
    <row r="41" customFormat="false" ht="15" hidden="false" customHeight="false" outlineLevel="0" collapsed="false">
      <c r="A41" s="27" t="str">
        <f aca="false">IF(COUNTA(B41:I41)=0,"",ROW()-4)</f>
        <v/>
      </c>
      <c r="B41" s="28"/>
      <c r="C41" s="29"/>
      <c r="D41" s="30"/>
      <c r="E41" s="29"/>
      <c r="F41" s="30"/>
      <c r="G41" s="31"/>
      <c r="H41" s="32"/>
      <c r="I41" s="32"/>
      <c r="J41" s="33" t="str">
        <f aca="false">IF(OR(H41="",I41=""),"",IF(UPPER(SUBSTITUTE(SUBSTITUTE(SUBSTITUTE(H41," ",""),",",""),";",""))=UPPER(SUBSTITUTE(SUBSTITUTE(SUBSTITUTE(I41," ",""),",",""),";","")),"Correct","Wrong"))</f>
        <v/>
      </c>
      <c r="K41" s="29"/>
      <c r="L41" s="29"/>
      <c r="M41" s="27" t="str">
        <f aca="false">IF(E41="","",IFERROR(INDEX(Lists!$G$5:$G$9,MATCH(E41,Lists!$F$5:$F$9,0)),""))</f>
        <v/>
      </c>
      <c r="N41" s="33" t="str">
        <f aca="false">IF(OR(L41="",M41=""),"",IF(L41&gt;M41,"Slow",IF(AND(J41="Wrong",L41&lt;0.5*M41),"Rushed?","OK")))</f>
        <v/>
      </c>
      <c r="O41" s="30"/>
      <c r="P41" s="30"/>
      <c r="Q41" s="34" t="str">
        <f aca="false">IF(OR(B41="",J41=""),"",IF(OR(J41="Wrong",K41="50-50",K41="Guess"),B41+Lists!$Y$5,""))</f>
        <v/>
      </c>
      <c r="R41" s="29"/>
      <c r="S41" s="34" t="str">
        <f aca="false">IF(Q41="","",B41+Lists!$Y$6)</f>
        <v/>
      </c>
      <c r="T41" s="29"/>
      <c r="U41" s="33" t="str">
        <f aca="true">IF(J41="","",IF(Q41="","—",IF(T41="Correct","Mastered",IF(OR(R41="Wrong",T41="Wrong"),"Keep reviewing",IF(AND(R41="",TODAY()&gt;=Q41),"Retry 1 DUE",IF(AND(R41="Correct",T41="",TODAY()&gt;=S41),"Retry 2 DUE",IF(R41="","Retry 1 scheduled","Retry 2 scheduled")))))))</f>
        <v/>
      </c>
    </row>
    <row r="42" customFormat="false" ht="15" hidden="false" customHeight="false" outlineLevel="0" collapsed="false">
      <c r="A42" s="27" t="str">
        <f aca="false">IF(COUNTA(B42:I42)=0,"",ROW()-4)</f>
        <v/>
      </c>
      <c r="B42" s="28"/>
      <c r="C42" s="29"/>
      <c r="D42" s="30"/>
      <c r="E42" s="29"/>
      <c r="F42" s="30"/>
      <c r="G42" s="31"/>
      <c r="H42" s="32"/>
      <c r="I42" s="32"/>
      <c r="J42" s="33" t="str">
        <f aca="false">IF(OR(H42="",I42=""),"",IF(UPPER(SUBSTITUTE(SUBSTITUTE(SUBSTITUTE(H42," ",""),",",""),";",""))=UPPER(SUBSTITUTE(SUBSTITUTE(SUBSTITUTE(I42," ",""),",",""),";","")),"Correct","Wrong"))</f>
        <v/>
      </c>
      <c r="K42" s="29"/>
      <c r="L42" s="29"/>
      <c r="M42" s="27" t="str">
        <f aca="false">IF(E42="","",IFERROR(INDEX(Lists!$G$5:$G$9,MATCH(E42,Lists!$F$5:$F$9,0)),""))</f>
        <v/>
      </c>
      <c r="N42" s="33" t="str">
        <f aca="false">IF(OR(L42="",M42=""),"",IF(L42&gt;M42,"Slow",IF(AND(J42="Wrong",L42&lt;0.5*M42),"Rushed?","OK")))</f>
        <v/>
      </c>
      <c r="O42" s="30"/>
      <c r="P42" s="30"/>
      <c r="Q42" s="34" t="str">
        <f aca="false">IF(OR(B42="",J42=""),"",IF(OR(J42="Wrong",K42="50-50",K42="Guess"),B42+Lists!$Y$5,""))</f>
        <v/>
      </c>
      <c r="R42" s="29"/>
      <c r="S42" s="34" t="str">
        <f aca="false">IF(Q42="","",B42+Lists!$Y$6)</f>
        <v/>
      </c>
      <c r="T42" s="29"/>
      <c r="U42" s="33" t="str">
        <f aca="true">IF(J42="","",IF(Q42="","—",IF(T42="Correct","Mastered",IF(OR(R42="Wrong",T42="Wrong"),"Keep reviewing",IF(AND(R42="",TODAY()&gt;=Q42),"Retry 1 DUE",IF(AND(R42="Correct",T42="",TODAY()&gt;=S42),"Retry 2 DUE",IF(R42="","Retry 1 scheduled","Retry 2 scheduled")))))))</f>
        <v/>
      </c>
    </row>
    <row r="43" customFormat="false" ht="15" hidden="false" customHeight="false" outlineLevel="0" collapsed="false">
      <c r="A43" s="27" t="str">
        <f aca="false">IF(COUNTA(B43:I43)=0,"",ROW()-4)</f>
        <v/>
      </c>
      <c r="B43" s="28"/>
      <c r="C43" s="29"/>
      <c r="D43" s="30"/>
      <c r="E43" s="29"/>
      <c r="F43" s="30"/>
      <c r="G43" s="31"/>
      <c r="H43" s="32"/>
      <c r="I43" s="32"/>
      <c r="J43" s="33" t="str">
        <f aca="false">IF(OR(H43="",I43=""),"",IF(UPPER(SUBSTITUTE(SUBSTITUTE(SUBSTITUTE(H43," ",""),",",""),";",""))=UPPER(SUBSTITUTE(SUBSTITUTE(SUBSTITUTE(I43," ",""),",",""),";","")),"Correct","Wrong"))</f>
        <v/>
      </c>
      <c r="K43" s="29"/>
      <c r="L43" s="29"/>
      <c r="M43" s="27" t="str">
        <f aca="false">IF(E43="","",IFERROR(INDEX(Lists!$G$5:$G$9,MATCH(E43,Lists!$F$5:$F$9,0)),""))</f>
        <v/>
      </c>
      <c r="N43" s="33" t="str">
        <f aca="false">IF(OR(L43="",M43=""),"",IF(L43&gt;M43,"Slow",IF(AND(J43="Wrong",L43&lt;0.5*M43),"Rushed?","OK")))</f>
        <v/>
      </c>
      <c r="O43" s="30"/>
      <c r="P43" s="30"/>
      <c r="Q43" s="34" t="str">
        <f aca="false">IF(OR(B43="",J43=""),"",IF(OR(J43="Wrong",K43="50-50",K43="Guess"),B43+Lists!$Y$5,""))</f>
        <v/>
      </c>
      <c r="R43" s="29"/>
      <c r="S43" s="34" t="str">
        <f aca="false">IF(Q43="","",B43+Lists!$Y$6)</f>
        <v/>
      </c>
      <c r="T43" s="29"/>
      <c r="U43" s="33" t="str">
        <f aca="true">IF(J43="","",IF(Q43="","—",IF(T43="Correct","Mastered",IF(OR(R43="Wrong",T43="Wrong"),"Keep reviewing",IF(AND(R43="",TODAY()&gt;=Q43),"Retry 1 DUE",IF(AND(R43="Correct",T43="",TODAY()&gt;=S43),"Retry 2 DUE",IF(R43="","Retry 1 scheduled","Retry 2 scheduled")))))))</f>
        <v/>
      </c>
    </row>
    <row r="44" customFormat="false" ht="15" hidden="false" customHeight="false" outlineLevel="0" collapsed="false">
      <c r="A44" s="27" t="str">
        <f aca="false">IF(COUNTA(B44:I44)=0,"",ROW()-4)</f>
        <v/>
      </c>
      <c r="B44" s="28"/>
      <c r="C44" s="29"/>
      <c r="D44" s="30"/>
      <c r="E44" s="29"/>
      <c r="F44" s="30"/>
      <c r="G44" s="31"/>
      <c r="H44" s="32"/>
      <c r="I44" s="32"/>
      <c r="J44" s="33" t="str">
        <f aca="false">IF(OR(H44="",I44=""),"",IF(UPPER(SUBSTITUTE(SUBSTITUTE(SUBSTITUTE(H44," ",""),",",""),";",""))=UPPER(SUBSTITUTE(SUBSTITUTE(SUBSTITUTE(I44," ",""),",",""),";","")),"Correct","Wrong"))</f>
        <v/>
      </c>
      <c r="K44" s="29"/>
      <c r="L44" s="29"/>
      <c r="M44" s="27" t="str">
        <f aca="false">IF(E44="","",IFERROR(INDEX(Lists!$G$5:$G$9,MATCH(E44,Lists!$F$5:$F$9,0)),""))</f>
        <v/>
      </c>
      <c r="N44" s="33" t="str">
        <f aca="false">IF(OR(L44="",M44=""),"",IF(L44&gt;M44,"Slow",IF(AND(J44="Wrong",L44&lt;0.5*M44),"Rushed?","OK")))</f>
        <v/>
      </c>
      <c r="O44" s="30"/>
      <c r="P44" s="30"/>
      <c r="Q44" s="34" t="str">
        <f aca="false">IF(OR(B44="",J44=""),"",IF(OR(J44="Wrong",K44="50-50",K44="Guess"),B44+Lists!$Y$5,""))</f>
        <v/>
      </c>
      <c r="R44" s="29"/>
      <c r="S44" s="34" t="str">
        <f aca="false">IF(Q44="","",B44+Lists!$Y$6)</f>
        <v/>
      </c>
      <c r="T44" s="29"/>
      <c r="U44" s="33" t="str">
        <f aca="true">IF(J44="","",IF(Q44="","—",IF(T44="Correct","Mastered",IF(OR(R44="Wrong",T44="Wrong"),"Keep reviewing",IF(AND(R44="",TODAY()&gt;=Q44),"Retry 1 DUE",IF(AND(R44="Correct",T44="",TODAY()&gt;=S44),"Retry 2 DUE",IF(R44="","Retry 1 scheduled","Retry 2 scheduled")))))))</f>
        <v/>
      </c>
    </row>
    <row r="45" customFormat="false" ht="15" hidden="false" customHeight="false" outlineLevel="0" collapsed="false">
      <c r="A45" s="27" t="str">
        <f aca="false">IF(COUNTA(B45:I45)=0,"",ROW()-4)</f>
        <v/>
      </c>
      <c r="B45" s="28"/>
      <c r="C45" s="29"/>
      <c r="D45" s="30"/>
      <c r="E45" s="29"/>
      <c r="F45" s="30"/>
      <c r="G45" s="31"/>
      <c r="H45" s="32"/>
      <c r="I45" s="32"/>
      <c r="J45" s="33" t="str">
        <f aca="false">IF(OR(H45="",I45=""),"",IF(UPPER(SUBSTITUTE(SUBSTITUTE(SUBSTITUTE(H45," ",""),",",""),";",""))=UPPER(SUBSTITUTE(SUBSTITUTE(SUBSTITUTE(I45," ",""),",",""),";","")),"Correct","Wrong"))</f>
        <v/>
      </c>
      <c r="K45" s="29"/>
      <c r="L45" s="29"/>
      <c r="M45" s="27" t="str">
        <f aca="false">IF(E45="","",IFERROR(INDEX(Lists!$G$5:$G$9,MATCH(E45,Lists!$F$5:$F$9,0)),""))</f>
        <v/>
      </c>
      <c r="N45" s="33" t="str">
        <f aca="false">IF(OR(L45="",M45=""),"",IF(L45&gt;M45,"Slow",IF(AND(J45="Wrong",L45&lt;0.5*M45),"Rushed?","OK")))</f>
        <v/>
      </c>
      <c r="O45" s="30"/>
      <c r="P45" s="30"/>
      <c r="Q45" s="34" t="str">
        <f aca="false">IF(OR(B45="",J45=""),"",IF(OR(J45="Wrong",K45="50-50",K45="Guess"),B45+Lists!$Y$5,""))</f>
        <v/>
      </c>
      <c r="R45" s="29"/>
      <c r="S45" s="34" t="str">
        <f aca="false">IF(Q45="","",B45+Lists!$Y$6)</f>
        <v/>
      </c>
      <c r="T45" s="29"/>
      <c r="U45" s="33" t="str">
        <f aca="true">IF(J45="","",IF(Q45="","—",IF(T45="Correct","Mastered",IF(OR(R45="Wrong",T45="Wrong"),"Keep reviewing",IF(AND(R45="",TODAY()&gt;=Q45),"Retry 1 DUE",IF(AND(R45="Correct",T45="",TODAY()&gt;=S45),"Retry 2 DUE",IF(R45="","Retry 1 scheduled","Retry 2 scheduled")))))))</f>
        <v/>
      </c>
    </row>
    <row r="46" customFormat="false" ht="15" hidden="false" customHeight="false" outlineLevel="0" collapsed="false">
      <c r="A46" s="27" t="str">
        <f aca="false">IF(COUNTA(B46:I46)=0,"",ROW()-4)</f>
        <v/>
      </c>
      <c r="B46" s="28"/>
      <c r="C46" s="29"/>
      <c r="D46" s="30"/>
      <c r="E46" s="29"/>
      <c r="F46" s="30"/>
      <c r="G46" s="31"/>
      <c r="H46" s="32"/>
      <c r="I46" s="32"/>
      <c r="J46" s="33" t="str">
        <f aca="false">IF(OR(H46="",I46=""),"",IF(UPPER(SUBSTITUTE(SUBSTITUTE(SUBSTITUTE(H46," ",""),",",""),";",""))=UPPER(SUBSTITUTE(SUBSTITUTE(SUBSTITUTE(I46," ",""),",",""),";","")),"Correct","Wrong"))</f>
        <v/>
      </c>
      <c r="K46" s="29"/>
      <c r="L46" s="29"/>
      <c r="M46" s="27" t="str">
        <f aca="false">IF(E46="","",IFERROR(INDEX(Lists!$G$5:$G$9,MATCH(E46,Lists!$F$5:$F$9,0)),""))</f>
        <v/>
      </c>
      <c r="N46" s="33" t="str">
        <f aca="false">IF(OR(L46="",M46=""),"",IF(L46&gt;M46,"Slow",IF(AND(J46="Wrong",L46&lt;0.5*M46),"Rushed?","OK")))</f>
        <v/>
      </c>
      <c r="O46" s="30"/>
      <c r="P46" s="30"/>
      <c r="Q46" s="34" t="str">
        <f aca="false">IF(OR(B46="",J46=""),"",IF(OR(J46="Wrong",K46="50-50",K46="Guess"),B46+Lists!$Y$5,""))</f>
        <v/>
      </c>
      <c r="R46" s="29"/>
      <c r="S46" s="34" t="str">
        <f aca="false">IF(Q46="","",B46+Lists!$Y$6)</f>
        <v/>
      </c>
      <c r="T46" s="29"/>
      <c r="U46" s="33" t="str">
        <f aca="true">IF(J46="","",IF(Q46="","—",IF(T46="Correct","Mastered",IF(OR(R46="Wrong",T46="Wrong"),"Keep reviewing",IF(AND(R46="",TODAY()&gt;=Q46),"Retry 1 DUE",IF(AND(R46="Correct",T46="",TODAY()&gt;=S46),"Retry 2 DUE",IF(R46="","Retry 1 scheduled","Retry 2 scheduled")))))))</f>
        <v/>
      </c>
    </row>
    <row r="47" customFormat="false" ht="15" hidden="false" customHeight="false" outlineLevel="0" collapsed="false">
      <c r="A47" s="27" t="str">
        <f aca="false">IF(COUNTA(B47:I47)=0,"",ROW()-4)</f>
        <v/>
      </c>
      <c r="B47" s="28"/>
      <c r="C47" s="29"/>
      <c r="D47" s="30"/>
      <c r="E47" s="29"/>
      <c r="F47" s="30"/>
      <c r="G47" s="31"/>
      <c r="H47" s="32"/>
      <c r="I47" s="32"/>
      <c r="J47" s="33" t="str">
        <f aca="false">IF(OR(H47="",I47=""),"",IF(UPPER(SUBSTITUTE(SUBSTITUTE(SUBSTITUTE(H47," ",""),",",""),";",""))=UPPER(SUBSTITUTE(SUBSTITUTE(SUBSTITUTE(I47," ",""),",",""),";","")),"Correct","Wrong"))</f>
        <v/>
      </c>
      <c r="K47" s="29"/>
      <c r="L47" s="29"/>
      <c r="M47" s="27" t="str">
        <f aca="false">IF(E47="","",IFERROR(INDEX(Lists!$G$5:$G$9,MATCH(E47,Lists!$F$5:$F$9,0)),""))</f>
        <v/>
      </c>
      <c r="N47" s="33" t="str">
        <f aca="false">IF(OR(L47="",M47=""),"",IF(L47&gt;M47,"Slow",IF(AND(J47="Wrong",L47&lt;0.5*M47),"Rushed?","OK")))</f>
        <v/>
      </c>
      <c r="O47" s="30"/>
      <c r="P47" s="30"/>
      <c r="Q47" s="34" t="str">
        <f aca="false">IF(OR(B47="",J47=""),"",IF(OR(J47="Wrong",K47="50-50",K47="Guess"),B47+Lists!$Y$5,""))</f>
        <v/>
      </c>
      <c r="R47" s="29"/>
      <c r="S47" s="34" t="str">
        <f aca="false">IF(Q47="","",B47+Lists!$Y$6)</f>
        <v/>
      </c>
      <c r="T47" s="29"/>
      <c r="U47" s="33" t="str">
        <f aca="true">IF(J47="","",IF(Q47="","—",IF(T47="Correct","Mastered",IF(OR(R47="Wrong",T47="Wrong"),"Keep reviewing",IF(AND(R47="",TODAY()&gt;=Q47),"Retry 1 DUE",IF(AND(R47="Correct",T47="",TODAY()&gt;=S47),"Retry 2 DUE",IF(R47="","Retry 1 scheduled","Retry 2 scheduled")))))))</f>
        <v/>
      </c>
    </row>
    <row r="48" customFormat="false" ht="15" hidden="false" customHeight="false" outlineLevel="0" collapsed="false">
      <c r="A48" s="27" t="str">
        <f aca="false">IF(COUNTA(B48:I48)=0,"",ROW()-4)</f>
        <v/>
      </c>
      <c r="B48" s="28"/>
      <c r="C48" s="29"/>
      <c r="D48" s="30"/>
      <c r="E48" s="29"/>
      <c r="F48" s="30"/>
      <c r="G48" s="31"/>
      <c r="H48" s="32"/>
      <c r="I48" s="32"/>
      <c r="J48" s="33" t="str">
        <f aca="false">IF(OR(H48="",I48=""),"",IF(UPPER(SUBSTITUTE(SUBSTITUTE(SUBSTITUTE(H48," ",""),",",""),";",""))=UPPER(SUBSTITUTE(SUBSTITUTE(SUBSTITUTE(I48," ",""),",",""),";","")),"Correct","Wrong"))</f>
        <v/>
      </c>
      <c r="K48" s="29"/>
      <c r="L48" s="29"/>
      <c r="M48" s="27" t="str">
        <f aca="false">IF(E48="","",IFERROR(INDEX(Lists!$G$5:$G$9,MATCH(E48,Lists!$F$5:$F$9,0)),""))</f>
        <v/>
      </c>
      <c r="N48" s="33" t="str">
        <f aca="false">IF(OR(L48="",M48=""),"",IF(L48&gt;M48,"Slow",IF(AND(J48="Wrong",L48&lt;0.5*M48),"Rushed?","OK")))</f>
        <v/>
      </c>
      <c r="O48" s="30"/>
      <c r="P48" s="30"/>
      <c r="Q48" s="34" t="str">
        <f aca="false">IF(OR(B48="",J48=""),"",IF(OR(J48="Wrong",K48="50-50",K48="Guess"),B48+Lists!$Y$5,""))</f>
        <v/>
      </c>
      <c r="R48" s="29"/>
      <c r="S48" s="34" t="str">
        <f aca="false">IF(Q48="","",B48+Lists!$Y$6)</f>
        <v/>
      </c>
      <c r="T48" s="29"/>
      <c r="U48" s="33" t="str">
        <f aca="true">IF(J48="","",IF(Q48="","—",IF(T48="Correct","Mastered",IF(OR(R48="Wrong",T48="Wrong"),"Keep reviewing",IF(AND(R48="",TODAY()&gt;=Q48),"Retry 1 DUE",IF(AND(R48="Correct",T48="",TODAY()&gt;=S48),"Retry 2 DUE",IF(R48="","Retry 1 scheduled","Retry 2 scheduled")))))))</f>
        <v/>
      </c>
    </row>
    <row r="49" customFormat="false" ht="15" hidden="false" customHeight="false" outlineLevel="0" collapsed="false">
      <c r="A49" s="27" t="str">
        <f aca="false">IF(COUNTA(B49:I49)=0,"",ROW()-4)</f>
        <v/>
      </c>
      <c r="B49" s="28"/>
      <c r="C49" s="29"/>
      <c r="D49" s="30"/>
      <c r="E49" s="29"/>
      <c r="F49" s="30"/>
      <c r="G49" s="31"/>
      <c r="H49" s="32"/>
      <c r="I49" s="32"/>
      <c r="J49" s="33" t="str">
        <f aca="false">IF(OR(H49="",I49=""),"",IF(UPPER(SUBSTITUTE(SUBSTITUTE(SUBSTITUTE(H49," ",""),",",""),";",""))=UPPER(SUBSTITUTE(SUBSTITUTE(SUBSTITUTE(I49," ",""),",",""),";","")),"Correct","Wrong"))</f>
        <v/>
      </c>
      <c r="K49" s="29"/>
      <c r="L49" s="29"/>
      <c r="M49" s="27" t="str">
        <f aca="false">IF(E49="","",IFERROR(INDEX(Lists!$G$5:$G$9,MATCH(E49,Lists!$F$5:$F$9,0)),""))</f>
        <v/>
      </c>
      <c r="N49" s="33" t="str">
        <f aca="false">IF(OR(L49="",M49=""),"",IF(L49&gt;M49,"Slow",IF(AND(J49="Wrong",L49&lt;0.5*M49),"Rushed?","OK")))</f>
        <v/>
      </c>
      <c r="O49" s="30"/>
      <c r="P49" s="30"/>
      <c r="Q49" s="34" t="str">
        <f aca="false">IF(OR(B49="",J49=""),"",IF(OR(J49="Wrong",K49="50-50",K49="Guess"),B49+Lists!$Y$5,""))</f>
        <v/>
      </c>
      <c r="R49" s="29"/>
      <c r="S49" s="34" t="str">
        <f aca="false">IF(Q49="","",B49+Lists!$Y$6)</f>
        <v/>
      </c>
      <c r="T49" s="29"/>
      <c r="U49" s="33" t="str">
        <f aca="true">IF(J49="","",IF(Q49="","—",IF(T49="Correct","Mastered",IF(OR(R49="Wrong",T49="Wrong"),"Keep reviewing",IF(AND(R49="",TODAY()&gt;=Q49),"Retry 1 DUE",IF(AND(R49="Correct",T49="",TODAY()&gt;=S49),"Retry 2 DUE",IF(R49="","Retry 1 scheduled","Retry 2 scheduled")))))))</f>
        <v/>
      </c>
    </row>
    <row r="50" customFormat="false" ht="15" hidden="false" customHeight="false" outlineLevel="0" collapsed="false">
      <c r="A50" s="27" t="str">
        <f aca="false">IF(COUNTA(B50:I50)=0,"",ROW()-4)</f>
        <v/>
      </c>
      <c r="B50" s="28"/>
      <c r="C50" s="29"/>
      <c r="D50" s="30"/>
      <c r="E50" s="29"/>
      <c r="F50" s="30"/>
      <c r="G50" s="31"/>
      <c r="H50" s="32"/>
      <c r="I50" s="32"/>
      <c r="J50" s="33" t="str">
        <f aca="false">IF(OR(H50="",I50=""),"",IF(UPPER(SUBSTITUTE(SUBSTITUTE(SUBSTITUTE(H50," ",""),",",""),";",""))=UPPER(SUBSTITUTE(SUBSTITUTE(SUBSTITUTE(I50," ",""),",",""),";","")),"Correct","Wrong"))</f>
        <v/>
      </c>
      <c r="K50" s="29"/>
      <c r="L50" s="29"/>
      <c r="M50" s="27" t="str">
        <f aca="false">IF(E50="","",IFERROR(INDEX(Lists!$G$5:$G$9,MATCH(E50,Lists!$F$5:$F$9,0)),""))</f>
        <v/>
      </c>
      <c r="N50" s="33" t="str">
        <f aca="false">IF(OR(L50="",M50=""),"",IF(L50&gt;M50,"Slow",IF(AND(J50="Wrong",L50&lt;0.5*M50),"Rushed?","OK")))</f>
        <v/>
      </c>
      <c r="O50" s="30"/>
      <c r="P50" s="30"/>
      <c r="Q50" s="34" t="str">
        <f aca="false">IF(OR(B50="",J50=""),"",IF(OR(J50="Wrong",K50="50-50",K50="Guess"),B50+Lists!$Y$5,""))</f>
        <v/>
      </c>
      <c r="R50" s="29"/>
      <c r="S50" s="34" t="str">
        <f aca="false">IF(Q50="","",B50+Lists!$Y$6)</f>
        <v/>
      </c>
      <c r="T50" s="29"/>
      <c r="U50" s="33" t="str">
        <f aca="true">IF(J50="","",IF(Q50="","—",IF(T50="Correct","Mastered",IF(OR(R50="Wrong",T50="Wrong"),"Keep reviewing",IF(AND(R50="",TODAY()&gt;=Q50),"Retry 1 DUE",IF(AND(R50="Correct",T50="",TODAY()&gt;=S50),"Retry 2 DUE",IF(R50="","Retry 1 scheduled","Retry 2 scheduled")))))))</f>
        <v/>
      </c>
    </row>
    <row r="51" customFormat="false" ht="15" hidden="false" customHeight="false" outlineLevel="0" collapsed="false">
      <c r="A51" s="27" t="str">
        <f aca="false">IF(COUNTA(B51:I51)=0,"",ROW()-4)</f>
        <v/>
      </c>
      <c r="B51" s="28"/>
      <c r="C51" s="29"/>
      <c r="D51" s="30"/>
      <c r="E51" s="29"/>
      <c r="F51" s="30"/>
      <c r="G51" s="31"/>
      <c r="H51" s="32"/>
      <c r="I51" s="32"/>
      <c r="J51" s="33" t="str">
        <f aca="false">IF(OR(H51="",I51=""),"",IF(UPPER(SUBSTITUTE(SUBSTITUTE(SUBSTITUTE(H51," ",""),",",""),";",""))=UPPER(SUBSTITUTE(SUBSTITUTE(SUBSTITUTE(I51," ",""),",",""),";","")),"Correct","Wrong"))</f>
        <v/>
      </c>
      <c r="K51" s="29"/>
      <c r="L51" s="29"/>
      <c r="M51" s="27" t="str">
        <f aca="false">IF(E51="","",IFERROR(INDEX(Lists!$G$5:$G$9,MATCH(E51,Lists!$F$5:$F$9,0)),""))</f>
        <v/>
      </c>
      <c r="N51" s="33" t="str">
        <f aca="false">IF(OR(L51="",M51=""),"",IF(L51&gt;M51,"Slow",IF(AND(J51="Wrong",L51&lt;0.5*M51),"Rushed?","OK")))</f>
        <v/>
      </c>
      <c r="O51" s="30"/>
      <c r="P51" s="30"/>
      <c r="Q51" s="34" t="str">
        <f aca="false">IF(OR(B51="",J51=""),"",IF(OR(J51="Wrong",K51="50-50",K51="Guess"),B51+Lists!$Y$5,""))</f>
        <v/>
      </c>
      <c r="R51" s="29"/>
      <c r="S51" s="34" t="str">
        <f aca="false">IF(Q51="","",B51+Lists!$Y$6)</f>
        <v/>
      </c>
      <c r="T51" s="29"/>
      <c r="U51" s="33" t="str">
        <f aca="true">IF(J51="","",IF(Q51="","—",IF(T51="Correct","Mastered",IF(OR(R51="Wrong",T51="Wrong"),"Keep reviewing",IF(AND(R51="",TODAY()&gt;=Q51),"Retry 1 DUE",IF(AND(R51="Correct",T51="",TODAY()&gt;=S51),"Retry 2 DUE",IF(R51="","Retry 1 scheduled","Retry 2 scheduled")))))))</f>
        <v/>
      </c>
    </row>
    <row r="52" customFormat="false" ht="15" hidden="false" customHeight="false" outlineLevel="0" collapsed="false">
      <c r="A52" s="27" t="str">
        <f aca="false">IF(COUNTA(B52:I52)=0,"",ROW()-4)</f>
        <v/>
      </c>
      <c r="B52" s="28"/>
      <c r="C52" s="29"/>
      <c r="D52" s="30"/>
      <c r="E52" s="29"/>
      <c r="F52" s="30"/>
      <c r="G52" s="31"/>
      <c r="H52" s="32"/>
      <c r="I52" s="32"/>
      <c r="J52" s="33" t="str">
        <f aca="false">IF(OR(H52="",I52=""),"",IF(UPPER(SUBSTITUTE(SUBSTITUTE(SUBSTITUTE(H52," ",""),",",""),";",""))=UPPER(SUBSTITUTE(SUBSTITUTE(SUBSTITUTE(I52," ",""),",",""),";","")),"Correct","Wrong"))</f>
        <v/>
      </c>
      <c r="K52" s="29"/>
      <c r="L52" s="29"/>
      <c r="M52" s="27" t="str">
        <f aca="false">IF(E52="","",IFERROR(INDEX(Lists!$G$5:$G$9,MATCH(E52,Lists!$F$5:$F$9,0)),""))</f>
        <v/>
      </c>
      <c r="N52" s="33" t="str">
        <f aca="false">IF(OR(L52="",M52=""),"",IF(L52&gt;M52,"Slow",IF(AND(J52="Wrong",L52&lt;0.5*M52),"Rushed?","OK")))</f>
        <v/>
      </c>
      <c r="O52" s="30"/>
      <c r="P52" s="30"/>
      <c r="Q52" s="34" t="str">
        <f aca="false">IF(OR(B52="",J52=""),"",IF(OR(J52="Wrong",K52="50-50",K52="Guess"),B52+Lists!$Y$5,""))</f>
        <v/>
      </c>
      <c r="R52" s="29"/>
      <c r="S52" s="34" t="str">
        <f aca="false">IF(Q52="","",B52+Lists!$Y$6)</f>
        <v/>
      </c>
      <c r="T52" s="29"/>
      <c r="U52" s="33" t="str">
        <f aca="true">IF(J52="","",IF(Q52="","—",IF(T52="Correct","Mastered",IF(OR(R52="Wrong",T52="Wrong"),"Keep reviewing",IF(AND(R52="",TODAY()&gt;=Q52),"Retry 1 DUE",IF(AND(R52="Correct",T52="",TODAY()&gt;=S52),"Retry 2 DUE",IF(R52="","Retry 1 scheduled","Retry 2 scheduled")))))))</f>
        <v/>
      </c>
    </row>
    <row r="53" customFormat="false" ht="15" hidden="false" customHeight="false" outlineLevel="0" collapsed="false">
      <c r="A53" s="27" t="str">
        <f aca="false">IF(COUNTA(B53:I53)=0,"",ROW()-4)</f>
        <v/>
      </c>
      <c r="B53" s="28"/>
      <c r="C53" s="29"/>
      <c r="D53" s="30"/>
      <c r="E53" s="29"/>
      <c r="F53" s="30"/>
      <c r="G53" s="31"/>
      <c r="H53" s="32"/>
      <c r="I53" s="32"/>
      <c r="J53" s="33" t="str">
        <f aca="false">IF(OR(H53="",I53=""),"",IF(UPPER(SUBSTITUTE(SUBSTITUTE(SUBSTITUTE(H53," ",""),",",""),";",""))=UPPER(SUBSTITUTE(SUBSTITUTE(SUBSTITUTE(I53," ",""),",",""),";","")),"Correct","Wrong"))</f>
        <v/>
      </c>
      <c r="K53" s="29"/>
      <c r="L53" s="29"/>
      <c r="M53" s="27" t="str">
        <f aca="false">IF(E53="","",IFERROR(INDEX(Lists!$G$5:$G$9,MATCH(E53,Lists!$F$5:$F$9,0)),""))</f>
        <v/>
      </c>
      <c r="N53" s="33" t="str">
        <f aca="false">IF(OR(L53="",M53=""),"",IF(L53&gt;M53,"Slow",IF(AND(J53="Wrong",L53&lt;0.5*M53),"Rushed?","OK")))</f>
        <v/>
      </c>
      <c r="O53" s="30"/>
      <c r="P53" s="30"/>
      <c r="Q53" s="34" t="str">
        <f aca="false">IF(OR(B53="",J53=""),"",IF(OR(J53="Wrong",K53="50-50",K53="Guess"),B53+Lists!$Y$5,""))</f>
        <v/>
      </c>
      <c r="R53" s="29"/>
      <c r="S53" s="34" t="str">
        <f aca="false">IF(Q53="","",B53+Lists!$Y$6)</f>
        <v/>
      </c>
      <c r="T53" s="29"/>
      <c r="U53" s="33" t="str">
        <f aca="true">IF(J53="","",IF(Q53="","—",IF(T53="Correct","Mastered",IF(OR(R53="Wrong",T53="Wrong"),"Keep reviewing",IF(AND(R53="",TODAY()&gt;=Q53),"Retry 1 DUE",IF(AND(R53="Correct",T53="",TODAY()&gt;=S53),"Retry 2 DUE",IF(R53="","Retry 1 scheduled","Retry 2 scheduled")))))))</f>
        <v/>
      </c>
    </row>
    <row r="54" customFormat="false" ht="15" hidden="false" customHeight="false" outlineLevel="0" collapsed="false">
      <c r="A54" s="27" t="str">
        <f aca="false">IF(COUNTA(B54:I54)=0,"",ROW()-4)</f>
        <v/>
      </c>
      <c r="B54" s="28"/>
      <c r="C54" s="29"/>
      <c r="D54" s="30"/>
      <c r="E54" s="29"/>
      <c r="F54" s="30"/>
      <c r="G54" s="31"/>
      <c r="H54" s="32"/>
      <c r="I54" s="32"/>
      <c r="J54" s="33" t="str">
        <f aca="false">IF(OR(H54="",I54=""),"",IF(UPPER(SUBSTITUTE(SUBSTITUTE(SUBSTITUTE(H54," ",""),",",""),";",""))=UPPER(SUBSTITUTE(SUBSTITUTE(SUBSTITUTE(I54," ",""),",",""),";","")),"Correct","Wrong"))</f>
        <v/>
      </c>
      <c r="K54" s="29"/>
      <c r="L54" s="29"/>
      <c r="M54" s="27" t="str">
        <f aca="false">IF(E54="","",IFERROR(INDEX(Lists!$G$5:$G$9,MATCH(E54,Lists!$F$5:$F$9,0)),""))</f>
        <v/>
      </c>
      <c r="N54" s="33" t="str">
        <f aca="false">IF(OR(L54="",M54=""),"",IF(L54&gt;M54,"Slow",IF(AND(J54="Wrong",L54&lt;0.5*M54),"Rushed?","OK")))</f>
        <v/>
      </c>
      <c r="O54" s="30"/>
      <c r="P54" s="30"/>
      <c r="Q54" s="34" t="str">
        <f aca="false">IF(OR(B54="",J54=""),"",IF(OR(J54="Wrong",K54="50-50",K54="Guess"),B54+Lists!$Y$5,""))</f>
        <v/>
      </c>
      <c r="R54" s="29"/>
      <c r="S54" s="34" t="str">
        <f aca="false">IF(Q54="","",B54+Lists!$Y$6)</f>
        <v/>
      </c>
      <c r="T54" s="29"/>
      <c r="U54" s="33" t="str">
        <f aca="true">IF(J54="","",IF(Q54="","—",IF(T54="Correct","Mastered",IF(OR(R54="Wrong",T54="Wrong"),"Keep reviewing",IF(AND(R54="",TODAY()&gt;=Q54),"Retry 1 DUE",IF(AND(R54="Correct",T54="",TODAY()&gt;=S54),"Retry 2 DUE",IF(R54="","Retry 1 scheduled","Retry 2 scheduled")))))))</f>
        <v/>
      </c>
    </row>
    <row r="55" customFormat="false" ht="15" hidden="false" customHeight="false" outlineLevel="0" collapsed="false">
      <c r="A55" s="27" t="str">
        <f aca="false">IF(COUNTA(B55:I55)=0,"",ROW()-4)</f>
        <v/>
      </c>
      <c r="B55" s="28"/>
      <c r="C55" s="29"/>
      <c r="D55" s="30"/>
      <c r="E55" s="29"/>
      <c r="F55" s="30"/>
      <c r="G55" s="31"/>
      <c r="H55" s="32"/>
      <c r="I55" s="32"/>
      <c r="J55" s="33" t="str">
        <f aca="false">IF(OR(H55="",I55=""),"",IF(UPPER(SUBSTITUTE(SUBSTITUTE(SUBSTITUTE(H55," ",""),",",""),";",""))=UPPER(SUBSTITUTE(SUBSTITUTE(SUBSTITUTE(I55," ",""),",",""),";","")),"Correct","Wrong"))</f>
        <v/>
      </c>
      <c r="K55" s="29"/>
      <c r="L55" s="29"/>
      <c r="M55" s="27" t="str">
        <f aca="false">IF(E55="","",IFERROR(INDEX(Lists!$G$5:$G$9,MATCH(E55,Lists!$F$5:$F$9,0)),""))</f>
        <v/>
      </c>
      <c r="N55" s="33" t="str">
        <f aca="false">IF(OR(L55="",M55=""),"",IF(L55&gt;M55,"Slow",IF(AND(J55="Wrong",L55&lt;0.5*M55),"Rushed?","OK")))</f>
        <v/>
      </c>
      <c r="O55" s="30"/>
      <c r="P55" s="30"/>
      <c r="Q55" s="34" t="str">
        <f aca="false">IF(OR(B55="",J55=""),"",IF(OR(J55="Wrong",K55="50-50",K55="Guess"),B55+Lists!$Y$5,""))</f>
        <v/>
      </c>
      <c r="R55" s="29"/>
      <c r="S55" s="34" t="str">
        <f aca="false">IF(Q55="","",B55+Lists!$Y$6)</f>
        <v/>
      </c>
      <c r="T55" s="29"/>
      <c r="U55" s="33" t="str">
        <f aca="true">IF(J55="","",IF(Q55="","—",IF(T55="Correct","Mastered",IF(OR(R55="Wrong",T55="Wrong"),"Keep reviewing",IF(AND(R55="",TODAY()&gt;=Q55),"Retry 1 DUE",IF(AND(R55="Correct",T55="",TODAY()&gt;=S55),"Retry 2 DUE",IF(R55="","Retry 1 scheduled","Retry 2 scheduled")))))))</f>
        <v/>
      </c>
    </row>
    <row r="56" customFormat="false" ht="15" hidden="false" customHeight="false" outlineLevel="0" collapsed="false">
      <c r="A56" s="27" t="str">
        <f aca="false">IF(COUNTA(B56:I56)=0,"",ROW()-4)</f>
        <v/>
      </c>
      <c r="B56" s="28"/>
      <c r="C56" s="29"/>
      <c r="D56" s="30"/>
      <c r="E56" s="29"/>
      <c r="F56" s="30"/>
      <c r="G56" s="31"/>
      <c r="H56" s="32"/>
      <c r="I56" s="32"/>
      <c r="J56" s="33" t="str">
        <f aca="false">IF(OR(H56="",I56=""),"",IF(UPPER(SUBSTITUTE(SUBSTITUTE(SUBSTITUTE(H56," ",""),",",""),";",""))=UPPER(SUBSTITUTE(SUBSTITUTE(SUBSTITUTE(I56," ",""),",",""),";","")),"Correct","Wrong"))</f>
        <v/>
      </c>
      <c r="K56" s="29"/>
      <c r="L56" s="29"/>
      <c r="M56" s="27" t="str">
        <f aca="false">IF(E56="","",IFERROR(INDEX(Lists!$G$5:$G$9,MATCH(E56,Lists!$F$5:$F$9,0)),""))</f>
        <v/>
      </c>
      <c r="N56" s="33" t="str">
        <f aca="false">IF(OR(L56="",M56=""),"",IF(L56&gt;M56,"Slow",IF(AND(J56="Wrong",L56&lt;0.5*M56),"Rushed?","OK")))</f>
        <v/>
      </c>
      <c r="O56" s="30"/>
      <c r="P56" s="30"/>
      <c r="Q56" s="34" t="str">
        <f aca="false">IF(OR(B56="",J56=""),"",IF(OR(J56="Wrong",K56="50-50",K56="Guess"),B56+Lists!$Y$5,""))</f>
        <v/>
      </c>
      <c r="R56" s="29"/>
      <c r="S56" s="34" t="str">
        <f aca="false">IF(Q56="","",B56+Lists!$Y$6)</f>
        <v/>
      </c>
      <c r="T56" s="29"/>
      <c r="U56" s="33" t="str">
        <f aca="true">IF(J56="","",IF(Q56="","—",IF(T56="Correct","Mastered",IF(OR(R56="Wrong",T56="Wrong"),"Keep reviewing",IF(AND(R56="",TODAY()&gt;=Q56),"Retry 1 DUE",IF(AND(R56="Correct",T56="",TODAY()&gt;=S56),"Retry 2 DUE",IF(R56="","Retry 1 scheduled","Retry 2 scheduled")))))))</f>
        <v/>
      </c>
    </row>
    <row r="57" customFormat="false" ht="15" hidden="false" customHeight="false" outlineLevel="0" collapsed="false">
      <c r="A57" s="27" t="str">
        <f aca="false">IF(COUNTA(B57:I57)=0,"",ROW()-4)</f>
        <v/>
      </c>
      <c r="B57" s="28"/>
      <c r="C57" s="29"/>
      <c r="D57" s="30"/>
      <c r="E57" s="29"/>
      <c r="F57" s="30"/>
      <c r="G57" s="31"/>
      <c r="H57" s="32"/>
      <c r="I57" s="32"/>
      <c r="J57" s="33" t="str">
        <f aca="false">IF(OR(H57="",I57=""),"",IF(UPPER(SUBSTITUTE(SUBSTITUTE(SUBSTITUTE(H57," ",""),",",""),";",""))=UPPER(SUBSTITUTE(SUBSTITUTE(SUBSTITUTE(I57," ",""),",",""),";","")),"Correct","Wrong"))</f>
        <v/>
      </c>
      <c r="K57" s="29"/>
      <c r="L57" s="29"/>
      <c r="M57" s="27" t="str">
        <f aca="false">IF(E57="","",IFERROR(INDEX(Lists!$G$5:$G$9,MATCH(E57,Lists!$F$5:$F$9,0)),""))</f>
        <v/>
      </c>
      <c r="N57" s="33" t="str">
        <f aca="false">IF(OR(L57="",M57=""),"",IF(L57&gt;M57,"Slow",IF(AND(J57="Wrong",L57&lt;0.5*M57),"Rushed?","OK")))</f>
        <v/>
      </c>
      <c r="O57" s="30"/>
      <c r="P57" s="30"/>
      <c r="Q57" s="34" t="str">
        <f aca="false">IF(OR(B57="",J57=""),"",IF(OR(J57="Wrong",K57="50-50",K57="Guess"),B57+Lists!$Y$5,""))</f>
        <v/>
      </c>
      <c r="R57" s="29"/>
      <c r="S57" s="34" t="str">
        <f aca="false">IF(Q57="","",B57+Lists!$Y$6)</f>
        <v/>
      </c>
      <c r="T57" s="29"/>
      <c r="U57" s="33" t="str">
        <f aca="true">IF(J57="","",IF(Q57="","—",IF(T57="Correct","Mastered",IF(OR(R57="Wrong",T57="Wrong"),"Keep reviewing",IF(AND(R57="",TODAY()&gt;=Q57),"Retry 1 DUE",IF(AND(R57="Correct",T57="",TODAY()&gt;=S57),"Retry 2 DUE",IF(R57="","Retry 1 scheduled","Retry 2 scheduled")))))))</f>
        <v/>
      </c>
    </row>
    <row r="58" customFormat="false" ht="15" hidden="false" customHeight="false" outlineLevel="0" collapsed="false">
      <c r="A58" s="27" t="str">
        <f aca="false">IF(COUNTA(B58:I58)=0,"",ROW()-4)</f>
        <v/>
      </c>
      <c r="B58" s="28"/>
      <c r="C58" s="29"/>
      <c r="D58" s="30"/>
      <c r="E58" s="29"/>
      <c r="F58" s="30"/>
      <c r="G58" s="31"/>
      <c r="H58" s="32"/>
      <c r="I58" s="32"/>
      <c r="J58" s="33" t="str">
        <f aca="false">IF(OR(H58="",I58=""),"",IF(UPPER(SUBSTITUTE(SUBSTITUTE(SUBSTITUTE(H58," ",""),",",""),";",""))=UPPER(SUBSTITUTE(SUBSTITUTE(SUBSTITUTE(I58," ",""),",",""),";","")),"Correct","Wrong"))</f>
        <v/>
      </c>
      <c r="K58" s="29"/>
      <c r="L58" s="29"/>
      <c r="M58" s="27" t="str">
        <f aca="false">IF(E58="","",IFERROR(INDEX(Lists!$G$5:$G$9,MATCH(E58,Lists!$F$5:$F$9,0)),""))</f>
        <v/>
      </c>
      <c r="N58" s="33" t="str">
        <f aca="false">IF(OR(L58="",M58=""),"",IF(L58&gt;M58,"Slow",IF(AND(J58="Wrong",L58&lt;0.5*M58),"Rushed?","OK")))</f>
        <v/>
      </c>
      <c r="O58" s="30"/>
      <c r="P58" s="30"/>
      <c r="Q58" s="34" t="str">
        <f aca="false">IF(OR(B58="",J58=""),"",IF(OR(J58="Wrong",K58="50-50",K58="Guess"),B58+Lists!$Y$5,""))</f>
        <v/>
      </c>
      <c r="R58" s="29"/>
      <c r="S58" s="34" t="str">
        <f aca="false">IF(Q58="","",B58+Lists!$Y$6)</f>
        <v/>
      </c>
      <c r="T58" s="29"/>
      <c r="U58" s="33" t="str">
        <f aca="true">IF(J58="","",IF(Q58="","—",IF(T58="Correct","Mastered",IF(OR(R58="Wrong",T58="Wrong"),"Keep reviewing",IF(AND(R58="",TODAY()&gt;=Q58),"Retry 1 DUE",IF(AND(R58="Correct",T58="",TODAY()&gt;=S58),"Retry 2 DUE",IF(R58="","Retry 1 scheduled","Retry 2 scheduled")))))))</f>
        <v/>
      </c>
    </row>
    <row r="59" customFormat="false" ht="15" hidden="false" customHeight="false" outlineLevel="0" collapsed="false">
      <c r="A59" s="27" t="str">
        <f aca="false">IF(COUNTA(B59:I59)=0,"",ROW()-4)</f>
        <v/>
      </c>
      <c r="B59" s="28"/>
      <c r="C59" s="29"/>
      <c r="D59" s="30"/>
      <c r="E59" s="29"/>
      <c r="F59" s="30"/>
      <c r="G59" s="31"/>
      <c r="H59" s="32"/>
      <c r="I59" s="32"/>
      <c r="J59" s="33" t="str">
        <f aca="false">IF(OR(H59="",I59=""),"",IF(UPPER(SUBSTITUTE(SUBSTITUTE(SUBSTITUTE(H59," ",""),",",""),";",""))=UPPER(SUBSTITUTE(SUBSTITUTE(SUBSTITUTE(I59," ",""),",",""),";","")),"Correct","Wrong"))</f>
        <v/>
      </c>
      <c r="K59" s="29"/>
      <c r="L59" s="29"/>
      <c r="M59" s="27" t="str">
        <f aca="false">IF(E59="","",IFERROR(INDEX(Lists!$G$5:$G$9,MATCH(E59,Lists!$F$5:$F$9,0)),""))</f>
        <v/>
      </c>
      <c r="N59" s="33" t="str">
        <f aca="false">IF(OR(L59="",M59=""),"",IF(L59&gt;M59,"Slow",IF(AND(J59="Wrong",L59&lt;0.5*M59),"Rushed?","OK")))</f>
        <v/>
      </c>
      <c r="O59" s="30"/>
      <c r="P59" s="30"/>
      <c r="Q59" s="34" t="str">
        <f aca="false">IF(OR(B59="",J59=""),"",IF(OR(J59="Wrong",K59="50-50",K59="Guess"),B59+Lists!$Y$5,""))</f>
        <v/>
      </c>
      <c r="R59" s="29"/>
      <c r="S59" s="34" t="str">
        <f aca="false">IF(Q59="","",B59+Lists!$Y$6)</f>
        <v/>
      </c>
      <c r="T59" s="29"/>
      <c r="U59" s="33" t="str">
        <f aca="true">IF(J59="","",IF(Q59="","—",IF(T59="Correct","Mastered",IF(OR(R59="Wrong",T59="Wrong"),"Keep reviewing",IF(AND(R59="",TODAY()&gt;=Q59),"Retry 1 DUE",IF(AND(R59="Correct",T59="",TODAY()&gt;=S59),"Retry 2 DUE",IF(R59="","Retry 1 scheduled","Retry 2 scheduled")))))))</f>
        <v/>
      </c>
    </row>
    <row r="60" customFormat="false" ht="15" hidden="false" customHeight="false" outlineLevel="0" collapsed="false">
      <c r="A60" s="27" t="str">
        <f aca="false">IF(COUNTA(B60:I60)=0,"",ROW()-4)</f>
        <v/>
      </c>
      <c r="B60" s="28"/>
      <c r="C60" s="29"/>
      <c r="D60" s="30"/>
      <c r="E60" s="29"/>
      <c r="F60" s="30"/>
      <c r="G60" s="31"/>
      <c r="H60" s="32"/>
      <c r="I60" s="32"/>
      <c r="J60" s="33" t="str">
        <f aca="false">IF(OR(H60="",I60=""),"",IF(UPPER(SUBSTITUTE(SUBSTITUTE(SUBSTITUTE(H60," ",""),",",""),";",""))=UPPER(SUBSTITUTE(SUBSTITUTE(SUBSTITUTE(I60," ",""),",",""),";","")),"Correct","Wrong"))</f>
        <v/>
      </c>
      <c r="K60" s="29"/>
      <c r="L60" s="29"/>
      <c r="M60" s="27" t="str">
        <f aca="false">IF(E60="","",IFERROR(INDEX(Lists!$G$5:$G$9,MATCH(E60,Lists!$F$5:$F$9,0)),""))</f>
        <v/>
      </c>
      <c r="N60" s="33" t="str">
        <f aca="false">IF(OR(L60="",M60=""),"",IF(L60&gt;M60,"Slow",IF(AND(J60="Wrong",L60&lt;0.5*M60),"Rushed?","OK")))</f>
        <v/>
      </c>
      <c r="O60" s="30"/>
      <c r="P60" s="30"/>
      <c r="Q60" s="34" t="str">
        <f aca="false">IF(OR(B60="",J60=""),"",IF(OR(J60="Wrong",K60="50-50",K60="Guess"),B60+Lists!$Y$5,""))</f>
        <v/>
      </c>
      <c r="R60" s="29"/>
      <c r="S60" s="34" t="str">
        <f aca="false">IF(Q60="","",B60+Lists!$Y$6)</f>
        <v/>
      </c>
      <c r="T60" s="29"/>
      <c r="U60" s="33" t="str">
        <f aca="true">IF(J60="","",IF(Q60="","—",IF(T60="Correct","Mastered",IF(OR(R60="Wrong",T60="Wrong"),"Keep reviewing",IF(AND(R60="",TODAY()&gt;=Q60),"Retry 1 DUE",IF(AND(R60="Correct",T60="",TODAY()&gt;=S60),"Retry 2 DUE",IF(R60="","Retry 1 scheduled","Retry 2 scheduled")))))))</f>
        <v/>
      </c>
    </row>
    <row r="61" customFormat="false" ht="15" hidden="false" customHeight="false" outlineLevel="0" collapsed="false">
      <c r="A61" s="27" t="str">
        <f aca="false">IF(COUNTA(B61:I61)=0,"",ROW()-4)</f>
        <v/>
      </c>
      <c r="B61" s="28"/>
      <c r="C61" s="29"/>
      <c r="D61" s="30"/>
      <c r="E61" s="29"/>
      <c r="F61" s="30"/>
      <c r="G61" s="31"/>
      <c r="H61" s="32"/>
      <c r="I61" s="32"/>
      <c r="J61" s="33" t="str">
        <f aca="false">IF(OR(H61="",I61=""),"",IF(UPPER(SUBSTITUTE(SUBSTITUTE(SUBSTITUTE(H61," ",""),",",""),";",""))=UPPER(SUBSTITUTE(SUBSTITUTE(SUBSTITUTE(I61," ",""),",",""),";","")),"Correct","Wrong"))</f>
        <v/>
      </c>
      <c r="K61" s="29"/>
      <c r="L61" s="29"/>
      <c r="M61" s="27" t="str">
        <f aca="false">IF(E61="","",IFERROR(INDEX(Lists!$G$5:$G$9,MATCH(E61,Lists!$F$5:$F$9,0)),""))</f>
        <v/>
      </c>
      <c r="N61" s="33" t="str">
        <f aca="false">IF(OR(L61="",M61=""),"",IF(L61&gt;M61,"Slow",IF(AND(J61="Wrong",L61&lt;0.5*M61),"Rushed?","OK")))</f>
        <v/>
      </c>
      <c r="O61" s="30"/>
      <c r="P61" s="30"/>
      <c r="Q61" s="34" t="str">
        <f aca="false">IF(OR(B61="",J61=""),"",IF(OR(J61="Wrong",K61="50-50",K61="Guess"),B61+Lists!$Y$5,""))</f>
        <v/>
      </c>
      <c r="R61" s="29"/>
      <c r="S61" s="34" t="str">
        <f aca="false">IF(Q61="","",B61+Lists!$Y$6)</f>
        <v/>
      </c>
      <c r="T61" s="29"/>
      <c r="U61" s="33" t="str">
        <f aca="true">IF(J61="","",IF(Q61="","—",IF(T61="Correct","Mastered",IF(OR(R61="Wrong",T61="Wrong"),"Keep reviewing",IF(AND(R61="",TODAY()&gt;=Q61),"Retry 1 DUE",IF(AND(R61="Correct",T61="",TODAY()&gt;=S61),"Retry 2 DUE",IF(R61="","Retry 1 scheduled","Retry 2 scheduled")))))))</f>
        <v/>
      </c>
    </row>
    <row r="62" customFormat="false" ht="15" hidden="false" customHeight="false" outlineLevel="0" collapsed="false">
      <c r="A62" s="27" t="str">
        <f aca="false">IF(COUNTA(B62:I62)=0,"",ROW()-4)</f>
        <v/>
      </c>
      <c r="B62" s="28"/>
      <c r="C62" s="29"/>
      <c r="D62" s="30"/>
      <c r="E62" s="29"/>
      <c r="F62" s="30"/>
      <c r="G62" s="31"/>
      <c r="H62" s="32"/>
      <c r="I62" s="32"/>
      <c r="J62" s="33" t="str">
        <f aca="false">IF(OR(H62="",I62=""),"",IF(UPPER(SUBSTITUTE(SUBSTITUTE(SUBSTITUTE(H62," ",""),",",""),";",""))=UPPER(SUBSTITUTE(SUBSTITUTE(SUBSTITUTE(I62," ",""),",",""),";","")),"Correct","Wrong"))</f>
        <v/>
      </c>
      <c r="K62" s="29"/>
      <c r="L62" s="29"/>
      <c r="M62" s="27" t="str">
        <f aca="false">IF(E62="","",IFERROR(INDEX(Lists!$G$5:$G$9,MATCH(E62,Lists!$F$5:$F$9,0)),""))</f>
        <v/>
      </c>
      <c r="N62" s="33" t="str">
        <f aca="false">IF(OR(L62="",M62=""),"",IF(L62&gt;M62,"Slow",IF(AND(J62="Wrong",L62&lt;0.5*M62),"Rushed?","OK")))</f>
        <v/>
      </c>
      <c r="O62" s="30"/>
      <c r="P62" s="30"/>
      <c r="Q62" s="34" t="str">
        <f aca="false">IF(OR(B62="",J62=""),"",IF(OR(J62="Wrong",K62="50-50",K62="Guess"),B62+Lists!$Y$5,""))</f>
        <v/>
      </c>
      <c r="R62" s="29"/>
      <c r="S62" s="34" t="str">
        <f aca="false">IF(Q62="","",B62+Lists!$Y$6)</f>
        <v/>
      </c>
      <c r="T62" s="29"/>
      <c r="U62" s="33" t="str">
        <f aca="true">IF(J62="","",IF(Q62="","—",IF(T62="Correct","Mastered",IF(OR(R62="Wrong",T62="Wrong"),"Keep reviewing",IF(AND(R62="",TODAY()&gt;=Q62),"Retry 1 DUE",IF(AND(R62="Correct",T62="",TODAY()&gt;=S62),"Retry 2 DUE",IF(R62="","Retry 1 scheduled","Retry 2 scheduled")))))))</f>
        <v/>
      </c>
    </row>
    <row r="63" customFormat="false" ht="15" hidden="false" customHeight="false" outlineLevel="0" collapsed="false">
      <c r="A63" s="27" t="str">
        <f aca="false">IF(COUNTA(B63:I63)=0,"",ROW()-4)</f>
        <v/>
      </c>
      <c r="B63" s="28"/>
      <c r="C63" s="29"/>
      <c r="D63" s="30"/>
      <c r="E63" s="29"/>
      <c r="F63" s="30"/>
      <c r="G63" s="31"/>
      <c r="H63" s="32"/>
      <c r="I63" s="32"/>
      <c r="J63" s="33" t="str">
        <f aca="false">IF(OR(H63="",I63=""),"",IF(UPPER(SUBSTITUTE(SUBSTITUTE(SUBSTITUTE(H63," ",""),",",""),";",""))=UPPER(SUBSTITUTE(SUBSTITUTE(SUBSTITUTE(I63," ",""),",",""),";","")),"Correct","Wrong"))</f>
        <v/>
      </c>
      <c r="K63" s="29"/>
      <c r="L63" s="29"/>
      <c r="M63" s="27" t="str">
        <f aca="false">IF(E63="","",IFERROR(INDEX(Lists!$G$5:$G$9,MATCH(E63,Lists!$F$5:$F$9,0)),""))</f>
        <v/>
      </c>
      <c r="N63" s="33" t="str">
        <f aca="false">IF(OR(L63="",M63=""),"",IF(L63&gt;M63,"Slow",IF(AND(J63="Wrong",L63&lt;0.5*M63),"Rushed?","OK")))</f>
        <v/>
      </c>
      <c r="O63" s="30"/>
      <c r="P63" s="30"/>
      <c r="Q63" s="34" t="str">
        <f aca="false">IF(OR(B63="",J63=""),"",IF(OR(J63="Wrong",K63="50-50",K63="Guess"),B63+Lists!$Y$5,""))</f>
        <v/>
      </c>
      <c r="R63" s="29"/>
      <c r="S63" s="34" t="str">
        <f aca="false">IF(Q63="","",B63+Lists!$Y$6)</f>
        <v/>
      </c>
      <c r="T63" s="29"/>
      <c r="U63" s="33" t="str">
        <f aca="true">IF(J63="","",IF(Q63="","—",IF(T63="Correct","Mastered",IF(OR(R63="Wrong",T63="Wrong"),"Keep reviewing",IF(AND(R63="",TODAY()&gt;=Q63),"Retry 1 DUE",IF(AND(R63="Correct",T63="",TODAY()&gt;=S63),"Retry 2 DUE",IF(R63="","Retry 1 scheduled","Retry 2 scheduled")))))))</f>
        <v/>
      </c>
    </row>
    <row r="64" customFormat="false" ht="15" hidden="false" customHeight="false" outlineLevel="0" collapsed="false">
      <c r="A64" s="27" t="str">
        <f aca="false">IF(COUNTA(B64:I64)=0,"",ROW()-4)</f>
        <v/>
      </c>
      <c r="B64" s="28"/>
      <c r="C64" s="29"/>
      <c r="D64" s="30"/>
      <c r="E64" s="29"/>
      <c r="F64" s="30"/>
      <c r="G64" s="31"/>
      <c r="H64" s="32"/>
      <c r="I64" s="32"/>
      <c r="J64" s="33" t="str">
        <f aca="false">IF(OR(H64="",I64=""),"",IF(UPPER(SUBSTITUTE(SUBSTITUTE(SUBSTITUTE(H64," ",""),",",""),";",""))=UPPER(SUBSTITUTE(SUBSTITUTE(SUBSTITUTE(I64," ",""),",",""),";","")),"Correct","Wrong"))</f>
        <v/>
      </c>
      <c r="K64" s="29"/>
      <c r="L64" s="29"/>
      <c r="M64" s="27" t="str">
        <f aca="false">IF(E64="","",IFERROR(INDEX(Lists!$G$5:$G$9,MATCH(E64,Lists!$F$5:$F$9,0)),""))</f>
        <v/>
      </c>
      <c r="N64" s="33" t="str">
        <f aca="false">IF(OR(L64="",M64=""),"",IF(L64&gt;M64,"Slow",IF(AND(J64="Wrong",L64&lt;0.5*M64),"Rushed?","OK")))</f>
        <v/>
      </c>
      <c r="O64" s="30"/>
      <c r="P64" s="30"/>
      <c r="Q64" s="34" t="str">
        <f aca="false">IF(OR(B64="",J64=""),"",IF(OR(J64="Wrong",K64="50-50",K64="Guess"),B64+Lists!$Y$5,""))</f>
        <v/>
      </c>
      <c r="R64" s="29"/>
      <c r="S64" s="34" t="str">
        <f aca="false">IF(Q64="","",B64+Lists!$Y$6)</f>
        <v/>
      </c>
      <c r="T64" s="29"/>
      <c r="U64" s="33" t="str">
        <f aca="true">IF(J64="","",IF(Q64="","—",IF(T64="Correct","Mastered",IF(OR(R64="Wrong",T64="Wrong"),"Keep reviewing",IF(AND(R64="",TODAY()&gt;=Q64),"Retry 1 DUE",IF(AND(R64="Correct",T64="",TODAY()&gt;=S64),"Retry 2 DUE",IF(R64="","Retry 1 scheduled","Retry 2 scheduled")))))))</f>
        <v/>
      </c>
    </row>
    <row r="65" customFormat="false" ht="15" hidden="false" customHeight="false" outlineLevel="0" collapsed="false">
      <c r="A65" s="27" t="str">
        <f aca="false">IF(COUNTA(B65:I65)=0,"",ROW()-4)</f>
        <v/>
      </c>
      <c r="B65" s="28"/>
      <c r="C65" s="29"/>
      <c r="D65" s="30"/>
      <c r="E65" s="29"/>
      <c r="F65" s="30"/>
      <c r="G65" s="31"/>
      <c r="H65" s="32"/>
      <c r="I65" s="32"/>
      <c r="J65" s="33" t="str">
        <f aca="false">IF(OR(H65="",I65=""),"",IF(UPPER(SUBSTITUTE(SUBSTITUTE(SUBSTITUTE(H65," ",""),",",""),";",""))=UPPER(SUBSTITUTE(SUBSTITUTE(SUBSTITUTE(I65," ",""),",",""),";","")),"Correct","Wrong"))</f>
        <v/>
      </c>
      <c r="K65" s="29"/>
      <c r="L65" s="29"/>
      <c r="M65" s="27" t="str">
        <f aca="false">IF(E65="","",IFERROR(INDEX(Lists!$G$5:$G$9,MATCH(E65,Lists!$F$5:$F$9,0)),""))</f>
        <v/>
      </c>
      <c r="N65" s="33" t="str">
        <f aca="false">IF(OR(L65="",M65=""),"",IF(L65&gt;M65,"Slow",IF(AND(J65="Wrong",L65&lt;0.5*M65),"Rushed?","OK")))</f>
        <v/>
      </c>
      <c r="O65" s="30"/>
      <c r="P65" s="30"/>
      <c r="Q65" s="34" t="str">
        <f aca="false">IF(OR(B65="",J65=""),"",IF(OR(J65="Wrong",K65="50-50",K65="Guess"),B65+Lists!$Y$5,""))</f>
        <v/>
      </c>
      <c r="R65" s="29"/>
      <c r="S65" s="34" t="str">
        <f aca="false">IF(Q65="","",B65+Lists!$Y$6)</f>
        <v/>
      </c>
      <c r="T65" s="29"/>
      <c r="U65" s="33" t="str">
        <f aca="true">IF(J65="","",IF(Q65="","—",IF(T65="Correct","Mastered",IF(OR(R65="Wrong",T65="Wrong"),"Keep reviewing",IF(AND(R65="",TODAY()&gt;=Q65),"Retry 1 DUE",IF(AND(R65="Correct",T65="",TODAY()&gt;=S65),"Retry 2 DUE",IF(R65="","Retry 1 scheduled","Retry 2 scheduled")))))))</f>
        <v/>
      </c>
    </row>
    <row r="66" customFormat="false" ht="15" hidden="false" customHeight="false" outlineLevel="0" collapsed="false">
      <c r="A66" s="27" t="str">
        <f aca="false">IF(COUNTA(B66:I66)=0,"",ROW()-4)</f>
        <v/>
      </c>
      <c r="B66" s="28"/>
      <c r="C66" s="29"/>
      <c r="D66" s="30"/>
      <c r="E66" s="29"/>
      <c r="F66" s="30"/>
      <c r="G66" s="31"/>
      <c r="H66" s="32"/>
      <c r="I66" s="32"/>
      <c r="J66" s="33" t="str">
        <f aca="false">IF(OR(H66="",I66=""),"",IF(UPPER(SUBSTITUTE(SUBSTITUTE(SUBSTITUTE(H66," ",""),",",""),";",""))=UPPER(SUBSTITUTE(SUBSTITUTE(SUBSTITUTE(I66," ",""),",",""),";","")),"Correct","Wrong"))</f>
        <v/>
      </c>
      <c r="K66" s="29"/>
      <c r="L66" s="29"/>
      <c r="M66" s="27" t="str">
        <f aca="false">IF(E66="","",IFERROR(INDEX(Lists!$G$5:$G$9,MATCH(E66,Lists!$F$5:$F$9,0)),""))</f>
        <v/>
      </c>
      <c r="N66" s="33" t="str">
        <f aca="false">IF(OR(L66="",M66=""),"",IF(L66&gt;M66,"Slow",IF(AND(J66="Wrong",L66&lt;0.5*M66),"Rushed?","OK")))</f>
        <v/>
      </c>
      <c r="O66" s="30"/>
      <c r="P66" s="30"/>
      <c r="Q66" s="34" t="str">
        <f aca="false">IF(OR(B66="",J66=""),"",IF(OR(J66="Wrong",K66="50-50",K66="Guess"),B66+Lists!$Y$5,""))</f>
        <v/>
      </c>
      <c r="R66" s="29"/>
      <c r="S66" s="34" t="str">
        <f aca="false">IF(Q66="","",B66+Lists!$Y$6)</f>
        <v/>
      </c>
      <c r="T66" s="29"/>
      <c r="U66" s="33" t="str">
        <f aca="true">IF(J66="","",IF(Q66="","—",IF(T66="Correct","Mastered",IF(OR(R66="Wrong",T66="Wrong"),"Keep reviewing",IF(AND(R66="",TODAY()&gt;=Q66),"Retry 1 DUE",IF(AND(R66="Correct",T66="",TODAY()&gt;=S66),"Retry 2 DUE",IF(R66="","Retry 1 scheduled","Retry 2 scheduled")))))))</f>
        <v/>
      </c>
    </row>
    <row r="67" customFormat="false" ht="15" hidden="false" customHeight="false" outlineLevel="0" collapsed="false">
      <c r="A67" s="27" t="str">
        <f aca="false">IF(COUNTA(B67:I67)=0,"",ROW()-4)</f>
        <v/>
      </c>
      <c r="B67" s="28"/>
      <c r="C67" s="29"/>
      <c r="D67" s="30"/>
      <c r="E67" s="29"/>
      <c r="F67" s="30"/>
      <c r="G67" s="31"/>
      <c r="H67" s="32"/>
      <c r="I67" s="32"/>
      <c r="J67" s="33" t="str">
        <f aca="false">IF(OR(H67="",I67=""),"",IF(UPPER(SUBSTITUTE(SUBSTITUTE(SUBSTITUTE(H67," ",""),",",""),";",""))=UPPER(SUBSTITUTE(SUBSTITUTE(SUBSTITUTE(I67," ",""),",",""),";","")),"Correct","Wrong"))</f>
        <v/>
      </c>
      <c r="K67" s="29"/>
      <c r="L67" s="29"/>
      <c r="M67" s="27" t="str">
        <f aca="false">IF(E67="","",IFERROR(INDEX(Lists!$G$5:$G$9,MATCH(E67,Lists!$F$5:$F$9,0)),""))</f>
        <v/>
      </c>
      <c r="N67" s="33" t="str">
        <f aca="false">IF(OR(L67="",M67=""),"",IF(L67&gt;M67,"Slow",IF(AND(J67="Wrong",L67&lt;0.5*M67),"Rushed?","OK")))</f>
        <v/>
      </c>
      <c r="O67" s="30"/>
      <c r="P67" s="30"/>
      <c r="Q67" s="34" t="str">
        <f aca="false">IF(OR(B67="",J67=""),"",IF(OR(J67="Wrong",K67="50-50",K67="Guess"),B67+Lists!$Y$5,""))</f>
        <v/>
      </c>
      <c r="R67" s="29"/>
      <c r="S67" s="34" t="str">
        <f aca="false">IF(Q67="","",B67+Lists!$Y$6)</f>
        <v/>
      </c>
      <c r="T67" s="29"/>
      <c r="U67" s="33" t="str">
        <f aca="true">IF(J67="","",IF(Q67="","—",IF(T67="Correct","Mastered",IF(OR(R67="Wrong",T67="Wrong"),"Keep reviewing",IF(AND(R67="",TODAY()&gt;=Q67),"Retry 1 DUE",IF(AND(R67="Correct",T67="",TODAY()&gt;=S67),"Retry 2 DUE",IF(R67="","Retry 1 scheduled","Retry 2 scheduled")))))))</f>
        <v/>
      </c>
    </row>
    <row r="68" customFormat="false" ht="15" hidden="false" customHeight="false" outlineLevel="0" collapsed="false">
      <c r="A68" s="27" t="str">
        <f aca="false">IF(COUNTA(B68:I68)=0,"",ROW()-4)</f>
        <v/>
      </c>
      <c r="B68" s="28"/>
      <c r="C68" s="29"/>
      <c r="D68" s="30"/>
      <c r="E68" s="29"/>
      <c r="F68" s="30"/>
      <c r="G68" s="31"/>
      <c r="H68" s="32"/>
      <c r="I68" s="32"/>
      <c r="J68" s="33" t="str">
        <f aca="false">IF(OR(H68="",I68=""),"",IF(UPPER(SUBSTITUTE(SUBSTITUTE(SUBSTITUTE(H68," ",""),",",""),";",""))=UPPER(SUBSTITUTE(SUBSTITUTE(SUBSTITUTE(I68," ",""),",",""),";","")),"Correct","Wrong"))</f>
        <v/>
      </c>
      <c r="K68" s="29"/>
      <c r="L68" s="29"/>
      <c r="M68" s="27" t="str">
        <f aca="false">IF(E68="","",IFERROR(INDEX(Lists!$G$5:$G$9,MATCH(E68,Lists!$F$5:$F$9,0)),""))</f>
        <v/>
      </c>
      <c r="N68" s="33" t="str">
        <f aca="false">IF(OR(L68="",M68=""),"",IF(L68&gt;M68,"Slow",IF(AND(J68="Wrong",L68&lt;0.5*M68),"Rushed?","OK")))</f>
        <v/>
      </c>
      <c r="O68" s="30"/>
      <c r="P68" s="30"/>
      <c r="Q68" s="34" t="str">
        <f aca="false">IF(OR(B68="",J68=""),"",IF(OR(J68="Wrong",K68="50-50",K68="Guess"),B68+Lists!$Y$5,""))</f>
        <v/>
      </c>
      <c r="R68" s="29"/>
      <c r="S68" s="34" t="str">
        <f aca="false">IF(Q68="","",B68+Lists!$Y$6)</f>
        <v/>
      </c>
      <c r="T68" s="29"/>
      <c r="U68" s="33" t="str">
        <f aca="true">IF(J68="","",IF(Q68="","—",IF(T68="Correct","Mastered",IF(OR(R68="Wrong",T68="Wrong"),"Keep reviewing",IF(AND(R68="",TODAY()&gt;=Q68),"Retry 1 DUE",IF(AND(R68="Correct",T68="",TODAY()&gt;=S68),"Retry 2 DUE",IF(R68="","Retry 1 scheduled","Retry 2 scheduled")))))))</f>
        <v/>
      </c>
    </row>
    <row r="69" customFormat="false" ht="15" hidden="false" customHeight="false" outlineLevel="0" collapsed="false">
      <c r="A69" s="27" t="str">
        <f aca="false">IF(COUNTA(B69:I69)=0,"",ROW()-4)</f>
        <v/>
      </c>
      <c r="B69" s="28"/>
      <c r="C69" s="29"/>
      <c r="D69" s="30"/>
      <c r="E69" s="29"/>
      <c r="F69" s="30"/>
      <c r="G69" s="31"/>
      <c r="H69" s="32"/>
      <c r="I69" s="32"/>
      <c r="J69" s="33" t="str">
        <f aca="false">IF(OR(H69="",I69=""),"",IF(UPPER(SUBSTITUTE(SUBSTITUTE(SUBSTITUTE(H69," ",""),",",""),";",""))=UPPER(SUBSTITUTE(SUBSTITUTE(SUBSTITUTE(I69," ",""),",",""),";","")),"Correct","Wrong"))</f>
        <v/>
      </c>
      <c r="K69" s="29"/>
      <c r="L69" s="29"/>
      <c r="M69" s="27" t="str">
        <f aca="false">IF(E69="","",IFERROR(INDEX(Lists!$G$5:$G$9,MATCH(E69,Lists!$F$5:$F$9,0)),""))</f>
        <v/>
      </c>
      <c r="N69" s="33" t="str">
        <f aca="false">IF(OR(L69="",M69=""),"",IF(L69&gt;M69,"Slow",IF(AND(J69="Wrong",L69&lt;0.5*M69),"Rushed?","OK")))</f>
        <v/>
      </c>
      <c r="O69" s="30"/>
      <c r="P69" s="30"/>
      <c r="Q69" s="34" t="str">
        <f aca="false">IF(OR(B69="",J69=""),"",IF(OR(J69="Wrong",K69="50-50",K69="Guess"),B69+Lists!$Y$5,""))</f>
        <v/>
      </c>
      <c r="R69" s="29"/>
      <c r="S69" s="34" t="str">
        <f aca="false">IF(Q69="","",B69+Lists!$Y$6)</f>
        <v/>
      </c>
      <c r="T69" s="29"/>
      <c r="U69" s="33" t="str">
        <f aca="true">IF(J69="","",IF(Q69="","—",IF(T69="Correct","Mastered",IF(OR(R69="Wrong",T69="Wrong"),"Keep reviewing",IF(AND(R69="",TODAY()&gt;=Q69),"Retry 1 DUE",IF(AND(R69="Correct",T69="",TODAY()&gt;=S69),"Retry 2 DUE",IF(R69="","Retry 1 scheduled","Retry 2 scheduled")))))))</f>
        <v/>
      </c>
    </row>
    <row r="70" customFormat="false" ht="15" hidden="false" customHeight="false" outlineLevel="0" collapsed="false">
      <c r="A70" s="27" t="str">
        <f aca="false">IF(COUNTA(B70:I70)=0,"",ROW()-4)</f>
        <v/>
      </c>
      <c r="B70" s="28"/>
      <c r="C70" s="29"/>
      <c r="D70" s="30"/>
      <c r="E70" s="29"/>
      <c r="F70" s="30"/>
      <c r="G70" s="31"/>
      <c r="H70" s="32"/>
      <c r="I70" s="32"/>
      <c r="J70" s="33" t="str">
        <f aca="false">IF(OR(H70="",I70=""),"",IF(UPPER(SUBSTITUTE(SUBSTITUTE(SUBSTITUTE(H70," ",""),",",""),";",""))=UPPER(SUBSTITUTE(SUBSTITUTE(SUBSTITUTE(I70," ",""),",",""),";","")),"Correct","Wrong"))</f>
        <v/>
      </c>
      <c r="K70" s="29"/>
      <c r="L70" s="29"/>
      <c r="M70" s="27" t="str">
        <f aca="false">IF(E70="","",IFERROR(INDEX(Lists!$G$5:$G$9,MATCH(E70,Lists!$F$5:$F$9,0)),""))</f>
        <v/>
      </c>
      <c r="N70" s="33" t="str">
        <f aca="false">IF(OR(L70="",M70=""),"",IF(L70&gt;M70,"Slow",IF(AND(J70="Wrong",L70&lt;0.5*M70),"Rushed?","OK")))</f>
        <v/>
      </c>
      <c r="O70" s="30"/>
      <c r="P70" s="30"/>
      <c r="Q70" s="34" t="str">
        <f aca="false">IF(OR(B70="",J70=""),"",IF(OR(J70="Wrong",K70="50-50",K70="Guess"),B70+Lists!$Y$5,""))</f>
        <v/>
      </c>
      <c r="R70" s="29"/>
      <c r="S70" s="34" t="str">
        <f aca="false">IF(Q70="","",B70+Lists!$Y$6)</f>
        <v/>
      </c>
      <c r="T70" s="29"/>
      <c r="U70" s="33" t="str">
        <f aca="true">IF(J70="","",IF(Q70="","—",IF(T70="Correct","Mastered",IF(OR(R70="Wrong",T70="Wrong"),"Keep reviewing",IF(AND(R70="",TODAY()&gt;=Q70),"Retry 1 DUE",IF(AND(R70="Correct",T70="",TODAY()&gt;=S70),"Retry 2 DUE",IF(R70="","Retry 1 scheduled","Retry 2 scheduled")))))))</f>
        <v/>
      </c>
    </row>
    <row r="71" customFormat="false" ht="15" hidden="false" customHeight="false" outlineLevel="0" collapsed="false">
      <c r="A71" s="27" t="str">
        <f aca="false">IF(COUNTA(B71:I71)=0,"",ROW()-4)</f>
        <v/>
      </c>
      <c r="B71" s="28"/>
      <c r="C71" s="29"/>
      <c r="D71" s="30"/>
      <c r="E71" s="29"/>
      <c r="F71" s="30"/>
      <c r="G71" s="31"/>
      <c r="H71" s="32"/>
      <c r="I71" s="32"/>
      <c r="J71" s="33" t="str">
        <f aca="false">IF(OR(H71="",I71=""),"",IF(UPPER(SUBSTITUTE(SUBSTITUTE(SUBSTITUTE(H71," ",""),",",""),";",""))=UPPER(SUBSTITUTE(SUBSTITUTE(SUBSTITUTE(I71," ",""),",",""),";","")),"Correct","Wrong"))</f>
        <v/>
      </c>
      <c r="K71" s="29"/>
      <c r="L71" s="29"/>
      <c r="M71" s="27" t="str">
        <f aca="false">IF(E71="","",IFERROR(INDEX(Lists!$G$5:$G$9,MATCH(E71,Lists!$F$5:$F$9,0)),""))</f>
        <v/>
      </c>
      <c r="N71" s="33" t="str">
        <f aca="false">IF(OR(L71="",M71=""),"",IF(L71&gt;M71,"Slow",IF(AND(J71="Wrong",L71&lt;0.5*M71),"Rushed?","OK")))</f>
        <v/>
      </c>
      <c r="O71" s="30"/>
      <c r="P71" s="30"/>
      <c r="Q71" s="34" t="str">
        <f aca="false">IF(OR(B71="",J71=""),"",IF(OR(J71="Wrong",K71="50-50",K71="Guess"),B71+Lists!$Y$5,""))</f>
        <v/>
      </c>
      <c r="R71" s="29"/>
      <c r="S71" s="34" t="str">
        <f aca="false">IF(Q71="","",B71+Lists!$Y$6)</f>
        <v/>
      </c>
      <c r="T71" s="29"/>
      <c r="U71" s="33" t="str">
        <f aca="true">IF(J71="","",IF(Q71="","—",IF(T71="Correct","Mastered",IF(OR(R71="Wrong",T71="Wrong"),"Keep reviewing",IF(AND(R71="",TODAY()&gt;=Q71),"Retry 1 DUE",IF(AND(R71="Correct",T71="",TODAY()&gt;=S71),"Retry 2 DUE",IF(R71="","Retry 1 scheduled","Retry 2 scheduled")))))))</f>
        <v/>
      </c>
    </row>
    <row r="72" customFormat="false" ht="15" hidden="false" customHeight="false" outlineLevel="0" collapsed="false">
      <c r="A72" s="27" t="str">
        <f aca="false">IF(COUNTA(B72:I72)=0,"",ROW()-4)</f>
        <v/>
      </c>
      <c r="B72" s="28"/>
      <c r="C72" s="29"/>
      <c r="D72" s="30"/>
      <c r="E72" s="29"/>
      <c r="F72" s="30"/>
      <c r="G72" s="31"/>
      <c r="H72" s="32"/>
      <c r="I72" s="32"/>
      <c r="J72" s="33" t="str">
        <f aca="false">IF(OR(H72="",I72=""),"",IF(UPPER(SUBSTITUTE(SUBSTITUTE(SUBSTITUTE(H72," ",""),",",""),";",""))=UPPER(SUBSTITUTE(SUBSTITUTE(SUBSTITUTE(I72," ",""),",",""),";","")),"Correct","Wrong"))</f>
        <v/>
      </c>
      <c r="K72" s="29"/>
      <c r="L72" s="29"/>
      <c r="M72" s="27" t="str">
        <f aca="false">IF(E72="","",IFERROR(INDEX(Lists!$G$5:$G$9,MATCH(E72,Lists!$F$5:$F$9,0)),""))</f>
        <v/>
      </c>
      <c r="N72" s="33" t="str">
        <f aca="false">IF(OR(L72="",M72=""),"",IF(L72&gt;M72,"Slow",IF(AND(J72="Wrong",L72&lt;0.5*M72),"Rushed?","OK")))</f>
        <v/>
      </c>
      <c r="O72" s="30"/>
      <c r="P72" s="30"/>
      <c r="Q72" s="34" t="str">
        <f aca="false">IF(OR(B72="",J72=""),"",IF(OR(J72="Wrong",K72="50-50",K72="Guess"),B72+Lists!$Y$5,""))</f>
        <v/>
      </c>
      <c r="R72" s="29"/>
      <c r="S72" s="34" t="str">
        <f aca="false">IF(Q72="","",B72+Lists!$Y$6)</f>
        <v/>
      </c>
      <c r="T72" s="29"/>
      <c r="U72" s="33" t="str">
        <f aca="true">IF(J72="","",IF(Q72="","—",IF(T72="Correct","Mastered",IF(OR(R72="Wrong",T72="Wrong"),"Keep reviewing",IF(AND(R72="",TODAY()&gt;=Q72),"Retry 1 DUE",IF(AND(R72="Correct",T72="",TODAY()&gt;=S72),"Retry 2 DUE",IF(R72="","Retry 1 scheduled","Retry 2 scheduled")))))))</f>
        <v/>
      </c>
    </row>
    <row r="73" customFormat="false" ht="15" hidden="false" customHeight="false" outlineLevel="0" collapsed="false">
      <c r="A73" s="27" t="str">
        <f aca="false">IF(COUNTA(B73:I73)=0,"",ROW()-4)</f>
        <v/>
      </c>
      <c r="B73" s="28"/>
      <c r="C73" s="29"/>
      <c r="D73" s="30"/>
      <c r="E73" s="29"/>
      <c r="F73" s="30"/>
      <c r="G73" s="31"/>
      <c r="H73" s="32"/>
      <c r="I73" s="32"/>
      <c r="J73" s="33" t="str">
        <f aca="false">IF(OR(H73="",I73=""),"",IF(UPPER(SUBSTITUTE(SUBSTITUTE(SUBSTITUTE(H73," ",""),",",""),";",""))=UPPER(SUBSTITUTE(SUBSTITUTE(SUBSTITUTE(I73," ",""),",",""),";","")),"Correct","Wrong"))</f>
        <v/>
      </c>
      <c r="K73" s="29"/>
      <c r="L73" s="29"/>
      <c r="M73" s="27" t="str">
        <f aca="false">IF(E73="","",IFERROR(INDEX(Lists!$G$5:$G$9,MATCH(E73,Lists!$F$5:$F$9,0)),""))</f>
        <v/>
      </c>
      <c r="N73" s="33" t="str">
        <f aca="false">IF(OR(L73="",M73=""),"",IF(L73&gt;M73,"Slow",IF(AND(J73="Wrong",L73&lt;0.5*M73),"Rushed?","OK")))</f>
        <v/>
      </c>
      <c r="O73" s="30"/>
      <c r="P73" s="30"/>
      <c r="Q73" s="34" t="str">
        <f aca="false">IF(OR(B73="",J73=""),"",IF(OR(J73="Wrong",K73="50-50",K73="Guess"),B73+Lists!$Y$5,""))</f>
        <v/>
      </c>
      <c r="R73" s="29"/>
      <c r="S73" s="34" t="str">
        <f aca="false">IF(Q73="","",B73+Lists!$Y$6)</f>
        <v/>
      </c>
      <c r="T73" s="29"/>
      <c r="U73" s="33" t="str">
        <f aca="true">IF(J73="","",IF(Q73="","—",IF(T73="Correct","Mastered",IF(OR(R73="Wrong",T73="Wrong"),"Keep reviewing",IF(AND(R73="",TODAY()&gt;=Q73),"Retry 1 DUE",IF(AND(R73="Correct",T73="",TODAY()&gt;=S73),"Retry 2 DUE",IF(R73="","Retry 1 scheduled","Retry 2 scheduled")))))))</f>
        <v/>
      </c>
    </row>
    <row r="74" customFormat="false" ht="15" hidden="false" customHeight="false" outlineLevel="0" collapsed="false">
      <c r="A74" s="27" t="str">
        <f aca="false">IF(COUNTA(B74:I74)=0,"",ROW()-4)</f>
        <v/>
      </c>
      <c r="B74" s="28"/>
      <c r="C74" s="29"/>
      <c r="D74" s="30"/>
      <c r="E74" s="29"/>
      <c r="F74" s="30"/>
      <c r="G74" s="31"/>
      <c r="H74" s="32"/>
      <c r="I74" s="32"/>
      <c r="J74" s="33" t="str">
        <f aca="false">IF(OR(H74="",I74=""),"",IF(UPPER(SUBSTITUTE(SUBSTITUTE(SUBSTITUTE(H74," ",""),",",""),";",""))=UPPER(SUBSTITUTE(SUBSTITUTE(SUBSTITUTE(I74," ",""),",",""),";","")),"Correct","Wrong"))</f>
        <v/>
      </c>
      <c r="K74" s="29"/>
      <c r="L74" s="29"/>
      <c r="M74" s="27" t="str">
        <f aca="false">IF(E74="","",IFERROR(INDEX(Lists!$G$5:$G$9,MATCH(E74,Lists!$F$5:$F$9,0)),""))</f>
        <v/>
      </c>
      <c r="N74" s="33" t="str">
        <f aca="false">IF(OR(L74="",M74=""),"",IF(L74&gt;M74,"Slow",IF(AND(J74="Wrong",L74&lt;0.5*M74),"Rushed?","OK")))</f>
        <v/>
      </c>
      <c r="O74" s="30"/>
      <c r="P74" s="30"/>
      <c r="Q74" s="34" t="str">
        <f aca="false">IF(OR(B74="",J74=""),"",IF(OR(J74="Wrong",K74="50-50",K74="Guess"),B74+Lists!$Y$5,""))</f>
        <v/>
      </c>
      <c r="R74" s="29"/>
      <c r="S74" s="34" t="str">
        <f aca="false">IF(Q74="","",B74+Lists!$Y$6)</f>
        <v/>
      </c>
      <c r="T74" s="29"/>
      <c r="U74" s="33" t="str">
        <f aca="true">IF(J74="","",IF(Q74="","—",IF(T74="Correct","Mastered",IF(OR(R74="Wrong",T74="Wrong"),"Keep reviewing",IF(AND(R74="",TODAY()&gt;=Q74),"Retry 1 DUE",IF(AND(R74="Correct",T74="",TODAY()&gt;=S74),"Retry 2 DUE",IF(R74="","Retry 1 scheduled","Retry 2 scheduled")))))))</f>
        <v/>
      </c>
    </row>
    <row r="75" customFormat="false" ht="15" hidden="false" customHeight="false" outlineLevel="0" collapsed="false">
      <c r="A75" s="27" t="str">
        <f aca="false">IF(COUNTA(B75:I75)=0,"",ROW()-4)</f>
        <v/>
      </c>
      <c r="B75" s="28"/>
      <c r="C75" s="29"/>
      <c r="D75" s="30"/>
      <c r="E75" s="29"/>
      <c r="F75" s="30"/>
      <c r="G75" s="31"/>
      <c r="H75" s="32"/>
      <c r="I75" s="32"/>
      <c r="J75" s="33" t="str">
        <f aca="false">IF(OR(H75="",I75=""),"",IF(UPPER(SUBSTITUTE(SUBSTITUTE(SUBSTITUTE(H75," ",""),",",""),";",""))=UPPER(SUBSTITUTE(SUBSTITUTE(SUBSTITUTE(I75," ",""),",",""),";","")),"Correct","Wrong"))</f>
        <v/>
      </c>
      <c r="K75" s="29"/>
      <c r="L75" s="29"/>
      <c r="M75" s="27" t="str">
        <f aca="false">IF(E75="","",IFERROR(INDEX(Lists!$G$5:$G$9,MATCH(E75,Lists!$F$5:$F$9,0)),""))</f>
        <v/>
      </c>
      <c r="N75" s="33" t="str">
        <f aca="false">IF(OR(L75="",M75=""),"",IF(L75&gt;M75,"Slow",IF(AND(J75="Wrong",L75&lt;0.5*M75),"Rushed?","OK")))</f>
        <v/>
      </c>
      <c r="O75" s="30"/>
      <c r="P75" s="30"/>
      <c r="Q75" s="34" t="str">
        <f aca="false">IF(OR(B75="",J75=""),"",IF(OR(J75="Wrong",K75="50-50",K75="Guess"),B75+Lists!$Y$5,""))</f>
        <v/>
      </c>
      <c r="R75" s="29"/>
      <c r="S75" s="34" t="str">
        <f aca="false">IF(Q75="","",B75+Lists!$Y$6)</f>
        <v/>
      </c>
      <c r="T75" s="29"/>
      <c r="U75" s="33" t="str">
        <f aca="true">IF(J75="","",IF(Q75="","—",IF(T75="Correct","Mastered",IF(OR(R75="Wrong",T75="Wrong"),"Keep reviewing",IF(AND(R75="",TODAY()&gt;=Q75),"Retry 1 DUE",IF(AND(R75="Correct",T75="",TODAY()&gt;=S75),"Retry 2 DUE",IF(R75="","Retry 1 scheduled","Retry 2 scheduled")))))))</f>
        <v/>
      </c>
    </row>
    <row r="76" customFormat="false" ht="15" hidden="false" customHeight="false" outlineLevel="0" collapsed="false">
      <c r="A76" s="27" t="str">
        <f aca="false">IF(COUNTA(B76:I76)=0,"",ROW()-4)</f>
        <v/>
      </c>
      <c r="B76" s="28"/>
      <c r="C76" s="29"/>
      <c r="D76" s="30"/>
      <c r="E76" s="29"/>
      <c r="F76" s="30"/>
      <c r="G76" s="31"/>
      <c r="H76" s="32"/>
      <c r="I76" s="32"/>
      <c r="J76" s="33" t="str">
        <f aca="false">IF(OR(H76="",I76=""),"",IF(UPPER(SUBSTITUTE(SUBSTITUTE(SUBSTITUTE(H76," ",""),",",""),";",""))=UPPER(SUBSTITUTE(SUBSTITUTE(SUBSTITUTE(I76," ",""),",",""),";","")),"Correct","Wrong"))</f>
        <v/>
      </c>
      <c r="K76" s="29"/>
      <c r="L76" s="29"/>
      <c r="M76" s="27" t="str">
        <f aca="false">IF(E76="","",IFERROR(INDEX(Lists!$G$5:$G$9,MATCH(E76,Lists!$F$5:$F$9,0)),""))</f>
        <v/>
      </c>
      <c r="N76" s="33" t="str">
        <f aca="false">IF(OR(L76="",M76=""),"",IF(L76&gt;M76,"Slow",IF(AND(J76="Wrong",L76&lt;0.5*M76),"Rushed?","OK")))</f>
        <v/>
      </c>
      <c r="O76" s="30"/>
      <c r="P76" s="30"/>
      <c r="Q76" s="34" t="str">
        <f aca="false">IF(OR(B76="",J76=""),"",IF(OR(J76="Wrong",K76="50-50",K76="Guess"),B76+Lists!$Y$5,""))</f>
        <v/>
      </c>
      <c r="R76" s="29"/>
      <c r="S76" s="34" t="str">
        <f aca="false">IF(Q76="","",B76+Lists!$Y$6)</f>
        <v/>
      </c>
      <c r="T76" s="29"/>
      <c r="U76" s="33" t="str">
        <f aca="true">IF(J76="","",IF(Q76="","—",IF(T76="Correct","Mastered",IF(OR(R76="Wrong",T76="Wrong"),"Keep reviewing",IF(AND(R76="",TODAY()&gt;=Q76),"Retry 1 DUE",IF(AND(R76="Correct",T76="",TODAY()&gt;=S76),"Retry 2 DUE",IF(R76="","Retry 1 scheduled","Retry 2 scheduled")))))))</f>
        <v/>
      </c>
    </row>
    <row r="77" customFormat="false" ht="15" hidden="false" customHeight="false" outlineLevel="0" collapsed="false">
      <c r="A77" s="27" t="str">
        <f aca="false">IF(COUNTA(B77:I77)=0,"",ROW()-4)</f>
        <v/>
      </c>
      <c r="B77" s="28"/>
      <c r="C77" s="29"/>
      <c r="D77" s="30"/>
      <c r="E77" s="29"/>
      <c r="F77" s="30"/>
      <c r="G77" s="31"/>
      <c r="H77" s="32"/>
      <c r="I77" s="32"/>
      <c r="J77" s="33" t="str">
        <f aca="false">IF(OR(H77="",I77=""),"",IF(UPPER(SUBSTITUTE(SUBSTITUTE(SUBSTITUTE(H77," ",""),",",""),";",""))=UPPER(SUBSTITUTE(SUBSTITUTE(SUBSTITUTE(I77," ",""),",",""),";","")),"Correct","Wrong"))</f>
        <v/>
      </c>
      <c r="K77" s="29"/>
      <c r="L77" s="29"/>
      <c r="M77" s="27" t="str">
        <f aca="false">IF(E77="","",IFERROR(INDEX(Lists!$G$5:$G$9,MATCH(E77,Lists!$F$5:$F$9,0)),""))</f>
        <v/>
      </c>
      <c r="N77" s="33" t="str">
        <f aca="false">IF(OR(L77="",M77=""),"",IF(L77&gt;M77,"Slow",IF(AND(J77="Wrong",L77&lt;0.5*M77),"Rushed?","OK")))</f>
        <v/>
      </c>
      <c r="O77" s="30"/>
      <c r="P77" s="30"/>
      <c r="Q77" s="34" t="str">
        <f aca="false">IF(OR(B77="",J77=""),"",IF(OR(J77="Wrong",K77="50-50",K77="Guess"),B77+Lists!$Y$5,""))</f>
        <v/>
      </c>
      <c r="R77" s="29"/>
      <c r="S77" s="34" t="str">
        <f aca="false">IF(Q77="","",B77+Lists!$Y$6)</f>
        <v/>
      </c>
      <c r="T77" s="29"/>
      <c r="U77" s="33" t="str">
        <f aca="true">IF(J77="","",IF(Q77="","—",IF(T77="Correct","Mastered",IF(OR(R77="Wrong",T77="Wrong"),"Keep reviewing",IF(AND(R77="",TODAY()&gt;=Q77),"Retry 1 DUE",IF(AND(R77="Correct",T77="",TODAY()&gt;=S77),"Retry 2 DUE",IF(R77="","Retry 1 scheduled","Retry 2 scheduled")))))))</f>
        <v/>
      </c>
    </row>
    <row r="78" customFormat="false" ht="15" hidden="false" customHeight="false" outlineLevel="0" collapsed="false">
      <c r="A78" s="27" t="str">
        <f aca="false">IF(COUNTA(B78:I78)=0,"",ROW()-4)</f>
        <v/>
      </c>
      <c r="B78" s="28"/>
      <c r="C78" s="29"/>
      <c r="D78" s="30"/>
      <c r="E78" s="29"/>
      <c r="F78" s="30"/>
      <c r="G78" s="31"/>
      <c r="H78" s="32"/>
      <c r="I78" s="32"/>
      <c r="J78" s="33" t="str">
        <f aca="false">IF(OR(H78="",I78=""),"",IF(UPPER(SUBSTITUTE(SUBSTITUTE(SUBSTITUTE(H78," ",""),",",""),";",""))=UPPER(SUBSTITUTE(SUBSTITUTE(SUBSTITUTE(I78," ",""),",",""),";","")),"Correct","Wrong"))</f>
        <v/>
      </c>
      <c r="K78" s="29"/>
      <c r="L78" s="29"/>
      <c r="M78" s="27" t="str">
        <f aca="false">IF(E78="","",IFERROR(INDEX(Lists!$G$5:$G$9,MATCH(E78,Lists!$F$5:$F$9,0)),""))</f>
        <v/>
      </c>
      <c r="N78" s="33" t="str">
        <f aca="false">IF(OR(L78="",M78=""),"",IF(L78&gt;M78,"Slow",IF(AND(J78="Wrong",L78&lt;0.5*M78),"Rushed?","OK")))</f>
        <v/>
      </c>
      <c r="O78" s="30"/>
      <c r="P78" s="30"/>
      <c r="Q78" s="34" t="str">
        <f aca="false">IF(OR(B78="",J78=""),"",IF(OR(J78="Wrong",K78="50-50",K78="Guess"),B78+Lists!$Y$5,""))</f>
        <v/>
      </c>
      <c r="R78" s="29"/>
      <c r="S78" s="34" t="str">
        <f aca="false">IF(Q78="","",B78+Lists!$Y$6)</f>
        <v/>
      </c>
      <c r="T78" s="29"/>
      <c r="U78" s="33" t="str">
        <f aca="true">IF(J78="","",IF(Q78="","—",IF(T78="Correct","Mastered",IF(OR(R78="Wrong",T78="Wrong"),"Keep reviewing",IF(AND(R78="",TODAY()&gt;=Q78),"Retry 1 DUE",IF(AND(R78="Correct",T78="",TODAY()&gt;=S78),"Retry 2 DUE",IF(R78="","Retry 1 scheduled","Retry 2 scheduled")))))))</f>
        <v/>
      </c>
    </row>
    <row r="79" customFormat="false" ht="15" hidden="false" customHeight="false" outlineLevel="0" collapsed="false">
      <c r="A79" s="27" t="str">
        <f aca="false">IF(COUNTA(B79:I79)=0,"",ROW()-4)</f>
        <v/>
      </c>
      <c r="B79" s="28"/>
      <c r="C79" s="29"/>
      <c r="D79" s="30"/>
      <c r="E79" s="29"/>
      <c r="F79" s="30"/>
      <c r="G79" s="31"/>
      <c r="H79" s="32"/>
      <c r="I79" s="32"/>
      <c r="J79" s="33" t="str">
        <f aca="false">IF(OR(H79="",I79=""),"",IF(UPPER(SUBSTITUTE(SUBSTITUTE(SUBSTITUTE(H79," ",""),",",""),";",""))=UPPER(SUBSTITUTE(SUBSTITUTE(SUBSTITUTE(I79," ",""),",",""),";","")),"Correct","Wrong"))</f>
        <v/>
      </c>
      <c r="K79" s="29"/>
      <c r="L79" s="29"/>
      <c r="M79" s="27" t="str">
        <f aca="false">IF(E79="","",IFERROR(INDEX(Lists!$G$5:$G$9,MATCH(E79,Lists!$F$5:$F$9,0)),""))</f>
        <v/>
      </c>
      <c r="N79" s="33" t="str">
        <f aca="false">IF(OR(L79="",M79=""),"",IF(L79&gt;M79,"Slow",IF(AND(J79="Wrong",L79&lt;0.5*M79),"Rushed?","OK")))</f>
        <v/>
      </c>
      <c r="O79" s="30"/>
      <c r="P79" s="30"/>
      <c r="Q79" s="34" t="str">
        <f aca="false">IF(OR(B79="",J79=""),"",IF(OR(J79="Wrong",K79="50-50",K79="Guess"),B79+Lists!$Y$5,""))</f>
        <v/>
      </c>
      <c r="R79" s="29"/>
      <c r="S79" s="34" t="str">
        <f aca="false">IF(Q79="","",B79+Lists!$Y$6)</f>
        <v/>
      </c>
      <c r="T79" s="29"/>
      <c r="U79" s="33" t="str">
        <f aca="true">IF(J79="","",IF(Q79="","—",IF(T79="Correct","Mastered",IF(OR(R79="Wrong",T79="Wrong"),"Keep reviewing",IF(AND(R79="",TODAY()&gt;=Q79),"Retry 1 DUE",IF(AND(R79="Correct",T79="",TODAY()&gt;=S79),"Retry 2 DUE",IF(R79="","Retry 1 scheduled","Retry 2 scheduled")))))))</f>
        <v/>
      </c>
    </row>
    <row r="80" customFormat="false" ht="15" hidden="false" customHeight="false" outlineLevel="0" collapsed="false">
      <c r="A80" s="27" t="str">
        <f aca="false">IF(COUNTA(B80:I80)=0,"",ROW()-4)</f>
        <v/>
      </c>
      <c r="B80" s="28"/>
      <c r="C80" s="29"/>
      <c r="D80" s="30"/>
      <c r="E80" s="29"/>
      <c r="F80" s="30"/>
      <c r="G80" s="31"/>
      <c r="H80" s="32"/>
      <c r="I80" s="32"/>
      <c r="J80" s="33" t="str">
        <f aca="false">IF(OR(H80="",I80=""),"",IF(UPPER(SUBSTITUTE(SUBSTITUTE(SUBSTITUTE(H80," ",""),",",""),";",""))=UPPER(SUBSTITUTE(SUBSTITUTE(SUBSTITUTE(I80," ",""),",",""),";","")),"Correct","Wrong"))</f>
        <v/>
      </c>
      <c r="K80" s="29"/>
      <c r="L80" s="29"/>
      <c r="M80" s="27" t="str">
        <f aca="false">IF(E80="","",IFERROR(INDEX(Lists!$G$5:$G$9,MATCH(E80,Lists!$F$5:$F$9,0)),""))</f>
        <v/>
      </c>
      <c r="N80" s="33" t="str">
        <f aca="false">IF(OR(L80="",M80=""),"",IF(L80&gt;M80,"Slow",IF(AND(J80="Wrong",L80&lt;0.5*M80),"Rushed?","OK")))</f>
        <v/>
      </c>
      <c r="O80" s="30"/>
      <c r="P80" s="30"/>
      <c r="Q80" s="34" t="str">
        <f aca="false">IF(OR(B80="",J80=""),"",IF(OR(J80="Wrong",K80="50-50",K80="Guess"),B80+Lists!$Y$5,""))</f>
        <v/>
      </c>
      <c r="R80" s="29"/>
      <c r="S80" s="34" t="str">
        <f aca="false">IF(Q80="","",B80+Lists!$Y$6)</f>
        <v/>
      </c>
      <c r="T80" s="29"/>
      <c r="U80" s="33" t="str">
        <f aca="true">IF(J80="","",IF(Q80="","—",IF(T80="Correct","Mastered",IF(OR(R80="Wrong",T80="Wrong"),"Keep reviewing",IF(AND(R80="",TODAY()&gt;=Q80),"Retry 1 DUE",IF(AND(R80="Correct",T80="",TODAY()&gt;=S80),"Retry 2 DUE",IF(R80="","Retry 1 scheduled","Retry 2 scheduled")))))))</f>
        <v/>
      </c>
    </row>
    <row r="81" customFormat="false" ht="15" hidden="false" customHeight="false" outlineLevel="0" collapsed="false">
      <c r="A81" s="27" t="str">
        <f aca="false">IF(COUNTA(B81:I81)=0,"",ROW()-4)</f>
        <v/>
      </c>
      <c r="B81" s="28"/>
      <c r="C81" s="29"/>
      <c r="D81" s="30"/>
      <c r="E81" s="29"/>
      <c r="F81" s="30"/>
      <c r="G81" s="31"/>
      <c r="H81" s="32"/>
      <c r="I81" s="32"/>
      <c r="J81" s="33" t="str">
        <f aca="false">IF(OR(H81="",I81=""),"",IF(UPPER(SUBSTITUTE(SUBSTITUTE(SUBSTITUTE(H81," ",""),",",""),";",""))=UPPER(SUBSTITUTE(SUBSTITUTE(SUBSTITUTE(I81," ",""),",",""),";","")),"Correct","Wrong"))</f>
        <v/>
      </c>
      <c r="K81" s="29"/>
      <c r="L81" s="29"/>
      <c r="M81" s="27" t="str">
        <f aca="false">IF(E81="","",IFERROR(INDEX(Lists!$G$5:$G$9,MATCH(E81,Lists!$F$5:$F$9,0)),""))</f>
        <v/>
      </c>
      <c r="N81" s="33" t="str">
        <f aca="false">IF(OR(L81="",M81=""),"",IF(L81&gt;M81,"Slow",IF(AND(J81="Wrong",L81&lt;0.5*M81),"Rushed?","OK")))</f>
        <v/>
      </c>
      <c r="O81" s="30"/>
      <c r="P81" s="30"/>
      <c r="Q81" s="34" t="str">
        <f aca="false">IF(OR(B81="",J81=""),"",IF(OR(J81="Wrong",K81="50-50",K81="Guess"),B81+Lists!$Y$5,""))</f>
        <v/>
      </c>
      <c r="R81" s="29"/>
      <c r="S81" s="34" t="str">
        <f aca="false">IF(Q81="","",B81+Lists!$Y$6)</f>
        <v/>
      </c>
      <c r="T81" s="29"/>
      <c r="U81" s="33" t="str">
        <f aca="true">IF(J81="","",IF(Q81="","—",IF(T81="Correct","Mastered",IF(OR(R81="Wrong",T81="Wrong"),"Keep reviewing",IF(AND(R81="",TODAY()&gt;=Q81),"Retry 1 DUE",IF(AND(R81="Correct",T81="",TODAY()&gt;=S81),"Retry 2 DUE",IF(R81="","Retry 1 scheduled","Retry 2 scheduled")))))))</f>
        <v/>
      </c>
    </row>
    <row r="82" customFormat="false" ht="15" hidden="false" customHeight="false" outlineLevel="0" collapsed="false">
      <c r="A82" s="27" t="str">
        <f aca="false">IF(COUNTA(B82:I82)=0,"",ROW()-4)</f>
        <v/>
      </c>
      <c r="B82" s="28"/>
      <c r="C82" s="29"/>
      <c r="D82" s="30"/>
      <c r="E82" s="29"/>
      <c r="F82" s="30"/>
      <c r="G82" s="31"/>
      <c r="H82" s="32"/>
      <c r="I82" s="32"/>
      <c r="J82" s="33" t="str">
        <f aca="false">IF(OR(H82="",I82=""),"",IF(UPPER(SUBSTITUTE(SUBSTITUTE(SUBSTITUTE(H82," ",""),",",""),";",""))=UPPER(SUBSTITUTE(SUBSTITUTE(SUBSTITUTE(I82," ",""),",",""),";","")),"Correct","Wrong"))</f>
        <v/>
      </c>
      <c r="K82" s="29"/>
      <c r="L82" s="29"/>
      <c r="M82" s="27" t="str">
        <f aca="false">IF(E82="","",IFERROR(INDEX(Lists!$G$5:$G$9,MATCH(E82,Lists!$F$5:$F$9,0)),""))</f>
        <v/>
      </c>
      <c r="N82" s="33" t="str">
        <f aca="false">IF(OR(L82="",M82=""),"",IF(L82&gt;M82,"Slow",IF(AND(J82="Wrong",L82&lt;0.5*M82),"Rushed?","OK")))</f>
        <v/>
      </c>
      <c r="O82" s="30"/>
      <c r="P82" s="30"/>
      <c r="Q82" s="34" t="str">
        <f aca="false">IF(OR(B82="",J82=""),"",IF(OR(J82="Wrong",K82="50-50",K82="Guess"),B82+Lists!$Y$5,""))</f>
        <v/>
      </c>
      <c r="R82" s="29"/>
      <c r="S82" s="34" t="str">
        <f aca="false">IF(Q82="","",B82+Lists!$Y$6)</f>
        <v/>
      </c>
      <c r="T82" s="29"/>
      <c r="U82" s="33" t="str">
        <f aca="true">IF(J82="","",IF(Q82="","—",IF(T82="Correct","Mastered",IF(OR(R82="Wrong",T82="Wrong"),"Keep reviewing",IF(AND(R82="",TODAY()&gt;=Q82),"Retry 1 DUE",IF(AND(R82="Correct",T82="",TODAY()&gt;=S82),"Retry 2 DUE",IF(R82="","Retry 1 scheduled","Retry 2 scheduled")))))))</f>
        <v/>
      </c>
    </row>
    <row r="83" customFormat="false" ht="15" hidden="false" customHeight="false" outlineLevel="0" collapsed="false">
      <c r="A83" s="27" t="str">
        <f aca="false">IF(COUNTA(B83:I83)=0,"",ROW()-4)</f>
        <v/>
      </c>
      <c r="B83" s="28"/>
      <c r="C83" s="29"/>
      <c r="D83" s="30"/>
      <c r="E83" s="29"/>
      <c r="F83" s="30"/>
      <c r="G83" s="31"/>
      <c r="H83" s="32"/>
      <c r="I83" s="32"/>
      <c r="J83" s="33" t="str">
        <f aca="false">IF(OR(H83="",I83=""),"",IF(UPPER(SUBSTITUTE(SUBSTITUTE(SUBSTITUTE(H83," ",""),",",""),";",""))=UPPER(SUBSTITUTE(SUBSTITUTE(SUBSTITUTE(I83," ",""),",",""),";","")),"Correct","Wrong"))</f>
        <v/>
      </c>
      <c r="K83" s="29"/>
      <c r="L83" s="29"/>
      <c r="M83" s="27" t="str">
        <f aca="false">IF(E83="","",IFERROR(INDEX(Lists!$G$5:$G$9,MATCH(E83,Lists!$F$5:$F$9,0)),""))</f>
        <v/>
      </c>
      <c r="N83" s="33" t="str">
        <f aca="false">IF(OR(L83="",M83=""),"",IF(L83&gt;M83,"Slow",IF(AND(J83="Wrong",L83&lt;0.5*M83),"Rushed?","OK")))</f>
        <v/>
      </c>
      <c r="O83" s="30"/>
      <c r="P83" s="30"/>
      <c r="Q83" s="34" t="str">
        <f aca="false">IF(OR(B83="",J83=""),"",IF(OR(J83="Wrong",K83="50-50",K83="Guess"),B83+Lists!$Y$5,""))</f>
        <v/>
      </c>
      <c r="R83" s="29"/>
      <c r="S83" s="34" t="str">
        <f aca="false">IF(Q83="","",B83+Lists!$Y$6)</f>
        <v/>
      </c>
      <c r="T83" s="29"/>
      <c r="U83" s="33" t="str">
        <f aca="true">IF(J83="","",IF(Q83="","—",IF(T83="Correct","Mastered",IF(OR(R83="Wrong",T83="Wrong"),"Keep reviewing",IF(AND(R83="",TODAY()&gt;=Q83),"Retry 1 DUE",IF(AND(R83="Correct",T83="",TODAY()&gt;=S83),"Retry 2 DUE",IF(R83="","Retry 1 scheduled","Retry 2 scheduled")))))))</f>
        <v/>
      </c>
    </row>
    <row r="84" customFormat="false" ht="15" hidden="false" customHeight="false" outlineLevel="0" collapsed="false">
      <c r="A84" s="27" t="str">
        <f aca="false">IF(COUNTA(B84:I84)=0,"",ROW()-4)</f>
        <v/>
      </c>
      <c r="B84" s="28"/>
      <c r="C84" s="29"/>
      <c r="D84" s="30"/>
      <c r="E84" s="29"/>
      <c r="F84" s="30"/>
      <c r="G84" s="31"/>
      <c r="H84" s="32"/>
      <c r="I84" s="32"/>
      <c r="J84" s="33" t="str">
        <f aca="false">IF(OR(H84="",I84=""),"",IF(UPPER(SUBSTITUTE(SUBSTITUTE(SUBSTITUTE(H84," ",""),",",""),";",""))=UPPER(SUBSTITUTE(SUBSTITUTE(SUBSTITUTE(I84," ",""),",",""),";","")),"Correct","Wrong"))</f>
        <v/>
      </c>
      <c r="K84" s="29"/>
      <c r="L84" s="29"/>
      <c r="M84" s="27" t="str">
        <f aca="false">IF(E84="","",IFERROR(INDEX(Lists!$G$5:$G$9,MATCH(E84,Lists!$F$5:$F$9,0)),""))</f>
        <v/>
      </c>
      <c r="N84" s="33" t="str">
        <f aca="false">IF(OR(L84="",M84=""),"",IF(L84&gt;M84,"Slow",IF(AND(J84="Wrong",L84&lt;0.5*M84),"Rushed?","OK")))</f>
        <v/>
      </c>
      <c r="O84" s="30"/>
      <c r="P84" s="30"/>
      <c r="Q84" s="34" t="str">
        <f aca="false">IF(OR(B84="",J84=""),"",IF(OR(J84="Wrong",K84="50-50",K84="Guess"),B84+Lists!$Y$5,""))</f>
        <v/>
      </c>
      <c r="R84" s="29"/>
      <c r="S84" s="34" t="str">
        <f aca="false">IF(Q84="","",B84+Lists!$Y$6)</f>
        <v/>
      </c>
      <c r="T84" s="29"/>
      <c r="U84" s="33" t="str">
        <f aca="true">IF(J84="","",IF(Q84="","—",IF(T84="Correct","Mastered",IF(OR(R84="Wrong",T84="Wrong"),"Keep reviewing",IF(AND(R84="",TODAY()&gt;=Q84),"Retry 1 DUE",IF(AND(R84="Correct",T84="",TODAY()&gt;=S84),"Retry 2 DUE",IF(R84="","Retry 1 scheduled","Retry 2 scheduled")))))))</f>
        <v/>
      </c>
    </row>
    <row r="85" customFormat="false" ht="15" hidden="false" customHeight="false" outlineLevel="0" collapsed="false">
      <c r="A85" s="27" t="str">
        <f aca="false">IF(COUNTA(B85:I85)=0,"",ROW()-4)</f>
        <v/>
      </c>
      <c r="B85" s="28"/>
      <c r="C85" s="29"/>
      <c r="D85" s="30"/>
      <c r="E85" s="29"/>
      <c r="F85" s="30"/>
      <c r="G85" s="31"/>
      <c r="H85" s="32"/>
      <c r="I85" s="32"/>
      <c r="J85" s="33" t="str">
        <f aca="false">IF(OR(H85="",I85=""),"",IF(UPPER(SUBSTITUTE(SUBSTITUTE(SUBSTITUTE(H85," ",""),",",""),";",""))=UPPER(SUBSTITUTE(SUBSTITUTE(SUBSTITUTE(I85," ",""),",",""),";","")),"Correct","Wrong"))</f>
        <v/>
      </c>
      <c r="K85" s="29"/>
      <c r="L85" s="29"/>
      <c r="M85" s="27" t="str">
        <f aca="false">IF(E85="","",IFERROR(INDEX(Lists!$G$5:$G$9,MATCH(E85,Lists!$F$5:$F$9,0)),""))</f>
        <v/>
      </c>
      <c r="N85" s="33" t="str">
        <f aca="false">IF(OR(L85="",M85=""),"",IF(L85&gt;M85,"Slow",IF(AND(J85="Wrong",L85&lt;0.5*M85),"Rushed?","OK")))</f>
        <v/>
      </c>
      <c r="O85" s="30"/>
      <c r="P85" s="30"/>
      <c r="Q85" s="34" t="str">
        <f aca="false">IF(OR(B85="",J85=""),"",IF(OR(J85="Wrong",K85="50-50",K85="Guess"),B85+Lists!$Y$5,""))</f>
        <v/>
      </c>
      <c r="R85" s="29"/>
      <c r="S85" s="34" t="str">
        <f aca="false">IF(Q85="","",B85+Lists!$Y$6)</f>
        <v/>
      </c>
      <c r="T85" s="29"/>
      <c r="U85" s="33" t="str">
        <f aca="true">IF(J85="","",IF(Q85="","—",IF(T85="Correct","Mastered",IF(OR(R85="Wrong",T85="Wrong"),"Keep reviewing",IF(AND(R85="",TODAY()&gt;=Q85),"Retry 1 DUE",IF(AND(R85="Correct",T85="",TODAY()&gt;=S85),"Retry 2 DUE",IF(R85="","Retry 1 scheduled","Retry 2 scheduled")))))))</f>
        <v/>
      </c>
    </row>
    <row r="86" customFormat="false" ht="15" hidden="false" customHeight="false" outlineLevel="0" collapsed="false">
      <c r="A86" s="27" t="str">
        <f aca="false">IF(COUNTA(B86:I86)=0,"",ROW()-4)</f>
        <v/>
      </c>
      <c r="B86" s="28"/>
      <c r="C86" s="29"/>
      <c r="D86" s="30"/>
      <c r="E86" s="29"/>
      <c r="F86" s="30"/>
      <c r="G86" s="31"/>
      <c r="H86" s="32"/>
      <c r="I86" s="32"/>
      <c r="J86" s="33" t="str">
        <f aca="false">IF(OR(H86="",I86=""),"",IF(UPPER(SUBSTITUTE(SUBSTITUTE(SUBSTITUTE(H86," ",""),",",""),";",""))=UPPER(SUBSTITUTE(SUBSTITUTE(SUBSTITUTE(I86," ",""),",",""),";","")),"Correct","Wrong"))</f>
        <v/>
      </c>
      <c r="K86" s="29"/>
      <c r="L86" s="29"/>
      <c r="M86" s="27" t="str">
        <f aca="false">IF(E86="","",IFERROR(INDEX(Lists!$G$5:$G$9,MATCH(E86,Lists!$F$5:$F$9,0)),""))</f>
        <v/>
      </c>
      <c r="N86" s="33" t="str">
        <f aca="false">IF(OR(L86="",M86=""),"",IF(L86&gt;M86,"Slow",IF(AND(J86="Wrong",L86&lt;0.5*M86),"Rushed?","OK")))</f>
        <v/>
      </c>
      <c r="O86" s="30"/>
      <c r="P86" s="30"/>
      <c r="Q86" s="34" t="str">
        <f aca="false">IF(OR(B86="",J86=""),"",IF(OR(J86="Wrong",K86="50-50",K86="Guess"),B86+Lists!$Y$5,""))</f>
        <v/>
      </c>
      <c r="R86" s="29"/>
      <c r="S86" s="34" t="str">
        <f aca="false">IF(Q86="","",B86+Lists!$Y$6)</f>
        <v/>
      </c>
      <c r="T86" s="29"/>
      <c r="U86" s="33" t="str">
        <f aca="true">IF(J86="","",IF(Q86="","—",IF(T86="Correct","Mastered",IF(OR(R86="Wrong",T86="Wrong"),"Keep reviewing",IF(AND(R86="",TODAY()&gt;=Q86),"Retry 1 DUE",IF(AND(R86="Correct",T86="",TODAY()&gt;=S86),"Retry 2 DUE",IF(R86="","Retry 1 scheduled","Retry 2 scheduled")))))))</f>
        <v/>
      </c>
    </row>
    <row r="87" customFormat="false" ht="15" hidden="false" customHeight="false" outlineLevel="0" collapsed="false">
      <c r="A87" s="27" t="str">
        <f aca="false">IF(COUNTA(B87:I87)=0,"",ROW()-4)</f>
        <v/>
      </c>
      <c r="B87" s="28"/>
      <c r="C87" s="29"/>
      <c r="D87" s="30"/>
      <c r="E87" s="29"/>
      <c r="F87" s="30"/>
      <c r="G87" s="31"/>
      <c r="H87" s="32"/>
      <c r="I87" s="32"/>
      <c r="J87" s="33" t="str">
        <f aca="false">IF(OR(H87="",I87=""),"",IF(UPPER(SUBSTITUTE(SUBSTITUTE(SUBSTITUTE(H87," ",""),",",""),";",""))=UPPER(SUBSTITUTE(SUBSTITUTE(SUBSTITUTE(I87," ",""),",",""),";","")),"Correct","Wrong"))</f>
        <v/>
      </c>
      <c r="K87" s="29"/>
      <c r="L87" s="29"/>
      <c r="M87" s="27" t="str">
        <f aca="false">IF(E87="","",IFERROR(INDEX(Lists!$G$5:$G$9,MATCH(E87,Lists!$F$5:$F$9,0)),""))</f>
        <v/>
      </c>
      <c r="N87" s="33" t="str">
        <f aca="false">IF(OR(L87="",M87=""),"",IF(L87&gt;M87,"Slow",IF(AND(J87="Wrong",L87&lt;0.5*M87),"Rushed?","OK")))</f>
        <v/>
      </c>
      <c r="O87" s="30"/>
      <c r="P87" s="30"/>
      <c r="Q87" s="34" t="str">
        <f aca="false">IF(OR(B87="",J87=""),"",IF(OR(J87="Wrong",K87="50-50",K87="Guess"),B87+Lists!$Y$5,""))</f>
        <v/>
      </c>
      <c r="R87" s="29"/>
      <c r="S87" s="34" t="str">
        <f aca="false">IF(Q87="","",B87+Lists!$Y$6)</f>
        <v/>
      </c>
      <c r="T87" s="29"/>
      <c r="U87" s="33" t="str">
        <f aca="true">IF(J87="","",IF(Q87="","—",IF(T87="Correct","Mastered",IF(OR(R87="Wrong",T87="Wrong"),"Keep reviewing",IF(AND(R87="",TODAY()&gt;=Q87),"Retry 1 DUE",IF(AND(R87="Correct",T87="",TODAY()&gt;=S87),"Retry 2 DUE",IF(R87="","Retry 1 scheduled","Retry 2 scheduled")))))))</f>
        <v/>
      </c>
    </row>
    <row r="88" customFormat="false" ht="15" hidden="false" customHeight="false" outlineLevel="0" collapsed="false">
      <c r="A88" s="27" t="str">
        <f aca="false">IF(COUNTA(B88:I88)=0,"",ROW()-4)</f>
        <v/>
      </c>
      <c r="B88" s="28"/>
      <c r="C88" s="29"/>
      <c r="D88" s="30"/>
      <c r="E88" s="29"/>
      <c r="F88" s="30"/>
      <c r="G88" s="31"/>
      <c r="H88" s="32"/>
      <c r="I88" s="32"/>
      <c r="J88" s="33" t="str">
        <f aca="false">IF(OR(H88="",I88=""),"",IF(UPPER(SUBSTITUTE(SUBSTITUTE(SUBSTITUTE(H88," ",""),",",""),";",""))=UPPER(SUBSTITUTE(SUBSTITUTE(SUBSTITUTE(I88," ",""),",",""),";","")),"Correct","Wrong"))</f>
        <v/>
      </c>
      <c r="K88" s="29"/>
      <c r="L88" s="29"/>
      <c r="M88" s="27" t="str">
        <f aca="false">IF(E88="","",IFERROR(INDEX(Lists!$G$5:$G$9,MATCH(E88,Lists!$F$5:$F$9,0)),""))</f>
        <v/>
      </c>
      <c r="N88" s="33" t="str">
        <f aca="false">IF(OR(L88="",M88=""),"",IF(L88&gt;M88,"Slow",IF(AND(J88="Wrong",L88&lt;0.5*M88),"Rushed?","OK")))</f>
        <v/>
      </c>
      <c r="O88" s="30"/>
      <c r="P88" s="30"/>
      <c r="Q88" s="34" t="str">
        <f aca="false">IF(OR(B88="",J88=""),"",IF(OR(J88="Wrong",K88="50-50",K88="Guess"),B88+Lists!$Y$5,""))</f>
        <v/>
      </c>
      <c r="R88" s="29"/>
      <c r="S88" s="34" t="str">
        <f aca="false">IF(Q88="","",B88+Lists!$Y$6)</f>
        <v/>
      </c>
      <c r="T88" s="29"/>
      <c r="U88" s="33" t="str">
        <f aca="true">IF(J88="","",IF(Q88="","—",IF(T88="Correct","Mastered",IF(OR(R88="Wrong",T88="Wrong"),"Keep reviewing",IF(AND(R88="",TODAY()&gt;=Q88),"Retry 1 DUE",IF(AND(R88="Correct",T88="",TODAY()&gt;=S88),"Retry 2 DUE",IF(R88="","Retry 1 scheduled","Retry 2 scheduled")))))))</f>
        <v/>
      </c>
    </row>
    <row r="89" customFormat="false" ht="15" hidden="false" customHeight="false" outlineLevel="0" collapsed="false">
      <c r="A89" s="27" t="str">
        <f aca="false">IF(COUNTA(B89:I89)=0,"",ROW()-4)</f>
        <v/>
      </c>
      <c r="B89" s="28"/>
      <c r="C89" s="29"/>
      <c r="D89" s="30"/>
      <c r="E89" s="29"/>
      <c r="F89" s="30"/>
      <c r="G89" s="31"/>
      <c r="H89" s="32"/>
      <c r="I89" s="32"/>
      <c r="J89" s="33" t="str">
        <f aca="false">IF(OR(H89="",I89=""),"",IF(UPPER(SUBSTITUTE(SUBSTITUTE(SUBSTITUTE(H89," ",""),",",""),";",""))=UPPER(SUBSTITUTE(SUBSTITUTE(SUBSTITUTE(I89," ",""),",",""),";","")),"Correct","Wrong"))</f>
        <v/>
      </c>
      <c r="K89" s="29"/>
      <c r="L89" s="29"/>
      <c r="M89" s="27" t="str">
        <f aca="false">IF(E89="","",IFERROR(INDEX(Lists!$G$5:$G$9,MATCH(E89,Lists!$F$5:$F$9,0)),""))</f>
        <v/>
      </c>
      <c r="N89" s="33" t="str">
        <f aca="false">IF(OR(L89="",M89=""),"",IF(L89&gt;M89,"Slow",IF(AND(J89="Wrong",L89&lt;0.5*M89),"Rushed?","OK")))</f>
        <v/>
      </c>
      <c r="O89" s="30"/>
      <c r="P89" s="30"/>
      <c r="Q89" s="34" t="str">
        <f aca="false">IF(OR(B89="",J89=""),"",IF(OR(J89="Wrong",K89="50-50",K89="Guess"),B89+Lists!$Y$5,""))</f>
        <v/>
      </c>
      <c r="R89" s="29"/>
      <c r="S89" s="34" t="str">
        <f aca="false">IF(Q89="","",B89+Lists!$Y$6)</f>
        <v/>
      </c>
      <c r="T89" s="29"/>
      <c r="U89" s="33" t="str">
        <f aca="true">IF(J89="","",IF(Q89="","—",IF(T89="Correct","Mastered",IF(OR(R89="Wrong",T89="Wrong"),"Keep reviewing",IF(AND(R89="",TODAY()&gt;=Q89),"Retry 1 DUE",IF(AND(R89="Correct",T89="",TODAY()&gt;=S89),"Retry 2 DUE",IF(R89="","Retry 1 scheduled","Retry 2 scheduled")))))))</f>
        <v/>
      </c>
    </row>
    <row r="90" customFormat="false" ht="15" hidden="false" customHeight="false" outlineLevel="0" collapsed="false">
      <c r="A90" s="27" t="str">
        <f aca="false">IF(COUNTA(B90:I90)=0,"",ROW()-4)</f>
        <v/>
      </c>
      <c r="B90" s="28"/>
      <c r="C90" s="29"/>
      <c r="D90" s="30"/>
      <c r="E90" s="29"/>
      <c r="F90" s="30"/>
      <c r="G90" s="31"/>
      <c r="H90" s="32"/>
      <c r="I90" s="32"/>
      <c r="J90" s="33" t="str">
        <f aca="false">IF(OR(H90="",I90=""),"",IF(UPPER(SUBSTITUTE(SUBSTITUTE(SUBSTITUTE(H90," ",""),",",""),";",""))=UPPER(SUBSTITUTE(SUBSTITUTE(SUBSTITUTE(I90," ",""),",",""),";","")),"Correct","Wrong"))</f>
        <v/>
      </c>
      <c r="K90" s="29"/>
      <c r="L90" s="29"/>
      <c r="M90" s="27" t="str">
        <f aca="false">IF(E90="","",IFERROR(INDEX(Lists!$G$5:$G$9,MATCH(E90,Lists!$F$5:$F$9,0)),""))</f>
        <v/>
      </c>
      <c r="N90" s="33" t="str">
        <f aca="false">IF(OR(L90="",M90=""),"",IF(L90&gt;M90,"Slow",IF(AND(J90="Wrong",L90&lt;0.5*M90),"Rushed?","OK")))</f>
        <v/>
      </c>
      <c r="O90" s="30"/>
      <c r="P90" s="30"/>
      <c r="Q90" s="34" t="str">
        <f aca="false">IF(OR(B90="",J90=""),"",IF(OR(J90="Wrong",K90="50-50",K90="Guess"),B90+Lists!$Y$5,""))</f>
        <v/>
      </c>
      <c r="R90" s="29"/>
      <c r="S90" s="34" t="str">
        <f aca="false">IF(Q90="","",B90+Lists!$Y$6)</f>
        <v/>
      </c>
      <c r="T90" s="29"/>
      <c r="U90" s="33" t="str">
        <f aca="true">IF(J90="","",IF(Q90="","—",IF(T90="Correct","Mastered",IF(OR(R90="Wrong",T90="Wrong"),"Keep reviewing",IF(AND(R90="",TODAY()&gt;=Q90),"Retry 1 DUE",IF(AND(R90="Correct",T90="",TODAY()&gt;=S90),"Retry 2 DUE",IF(R90="","Retry 1 scheduled","Retry 2 scheduled")))))))</f>
        <v/>
      </c>
    </row>
    <row r="91" customFormat="false" ht="15" hidden="false" customHeight="false" outlineLevel="0" collapsed="false">
      <c r="A91" s="27" t="str">
        <f aca="false">IF(COUNTA(B91:I91)=0,"",ROW()-4)</f>
        <v/>
      </c>
      <c r="B91" s="28"/>
      <c r="C91" s="29"/>
      <c r="D91" s="30"/>
      <c r="E91" s="29"/>
      <c r="F91" s="30"/>
      <c r="G91" s="31"/>
      <c r="H91" s="32"/>
      <c r="I91" s="32"/>
      <c r="J91" s="33" t="str">
        <f aca="false">IF(OR(H91="",I91=""),"",IF(UPPER(SUBSTITUTE(SUBSTITUTE(SUBSTITUTE(H91," ",""),",",""),";",""))=UPPER(SUBSTITUTE(SUBSTITUTE(SUBSTITUTE(I91," ",""),",",""),";","")),"Correct","Wrong"))</f>
        <v/>
      </c>
      <c r="K91" s="29"/>
      <c r="L91" s="29"/>
      <c r="M91" s="27" t="str">
        <f aca="false">IF(E91="","",IFERROR(INDEX(Lists!$G$5:$G$9,MATCH(E91,Lists!$F$5:$F$9,0)),""))</f>
        <v/>
      </c>
      <c r="N91" s="33" t="str">
        <f aca="false">IF(OR(L91="",M91=""),"",IF(L91&gt;M91,"Slow",IF(AND(J91="Wrong",L91&lt;0.5*M91),"Rushed?","OK")))</f>
        <v/>
      </c>
      <c r="O91" s="30"/>
      <c r="P91" s="30"/>
      <c r="Q91" s="34" t="str">
        <f aca="false">IF(OR(B91="",J91=""),"",IF(OR(J91="Wrong",K91="50-50",K91="Guess"),B91+Lists!$Y$5,""))</f>
        <v/>
      </c>
      <c r="R91" s="29"/>
      <c r="S91" s="34" t="str">
        <f aca="false">IF(Q91="","",B91+Lists!$Y$6)</f>
        <v/>
      </c>
      <c r="T91" s="29"/>
      <c r="U91" s="33" t="str">
        <f aca="true">IF(J91="","",IF(Q91="","—",IF(T91="Correct","Mastered",IF(OR(R91="Wrong",T91="Wrong"),"Keep reviewing",IF(AND(R91="",TODAY()&gt;=Q91),"Retry 1 DUE",IF(AND(R91="Correct",T91="",TODAY()&gt;=S91),"Retry 2 DUE",IF(R91="","Retry 1 scheduled","Retry 2 scheduled")))))))</f>
        <v/>
      </c>
    </row>
    <row r="92" customFormat="false" ht="15" hidden="false" customHeight="false" outlineLevel="0" collapsed="false">
      <c r="A92" s="27" t="str">
        <f aca="false">IF(COUNTA(B92:I92)=0,"",ROW()-4)</f>
        <v/>
      </c>
      <c r="B92" s="28"/>
      <c r="C92" s="29"/>
      <c r="D92" s="30"/>
      <c r="E92" s="29"/>
      <c r="F92" s="30"/>
      <c r="G92" s="31"/>
      <c r="H92" s="32"/>
      <c r="I92" s="32"/>
      <c r="J92" s="33" t="str">
        <f aca="false">IF(OR(H92="",I92=""),"",IF(UPPER(SUBSTITUTE(SUBSTITUTE(SUBSTITUTE(H92," ",""),",",""),";",""))=UPPER(SUBSTITUTE(SUBSTITUTE(SUBSTITUTE(I92," ",""),",",""),";","")),"Correct","Wrong"))</f>
        <v/>
      </c>
      <c r="K92" s="29"/>
      <c r="L92" s="29"/>
      <c r="M92" s="27" t="str">
        <f aca="false">IF(E92="","",IFERROR(INDEX(Lists!$G$5:$G$9,MATCH(E92,Lists!$F$5:$F$9,0)),""))</f>
        <v/>
      </c>
      <c r="N92" s="33" t="str">
        <f aca="false">IF(OR(L92="",M92=""),"",IF(L92&gt;M92,"Slow",IF(AND(J92="Wrong",L92&lt;0.5*M92),"Rushed?","OK")))</f>
        <v/>
      </c>
      <c r="O92" s="30"/>
      <c r="P92" s="30"/>
      <c r="Q92" s="34" t="str">
        <f aca="false">IF(OR(B92="",J92=""),"",IF(OR(J92="Wrong",K92="50-50",K92="Guess"),B92+Lists!$Y$5,""))</f>
        <v/>
      </c>
      <c r="R92" s="29"/>
      <c r="S92" s="34" t="str">
        <f aca="false">IF(Q92="","",B92+Lists!$Y$6)</f>
        <v/>
      </c>
      <c r="T92" s="29"/>
      <c r="U92" s="33" t="str">
        <f aca="true">IF(J92="","",IF(Q92="","—",IF(T92="Correct","Mastered",IF(OR(R92="Wrong",T92="Wrong"),"Keep reviewing",IF(AND(R92="",TODAY()&gt;=Q92),"Retry 1 DUE",IF(AND(R92="Correct",T92="",TODAY()&gt;=S92),"Retry 2 DUE",IF(R92="","Retry 1 scheduled","Retry 2 scheduled")))))))</f>
        <v/>
      </c>
    </row>
    <row r="93" customFormat="false" ht="15" hidden="false" customHeight="false" outlineLevel="0" collapsed="false">
      <c r="A93" s="27" t="str">
        <f aca="false">IF(COUNTA(B93:I93)=0,"",ROW()-4)</f>
        <v/>
      </c>
      <c r="B93" s="28"/>
      <c r="C93" s="29"/>
      <c r="D93" s="30"/>
      <c r="E93" s="29"/>
      <c r="F93" s="30"/>
      <c r="G93" s="31"/>
      <c r="H93" s="32"/>
      <c r="I93" s="32"/>
      <c r="J93" s="33" t="str">
        <f aca="false">IF(OR(H93="",I93=""),"",IF(UPPER(SUBSTITUTE(SUBSTITUTE(SUBSTITUTE(H93," ",""),",",""),";",""))=UPPER(SUBSTITUTE(SUBSTITUTE(SUBSTITUTE(I93," ",""),",",""),";","")),"Correct","Wrong"))</f>
        <v/>
      </c>
      <c r="K93" s="29"/>
      <c r="L93" s="29"/>
      <c r="M93" s="27" t="str">
        <f aca="false">IF(E93="","",IFERROR(INDEX(Lists!$G$5:$G$9,MATCH(E93,Lists!$F$5:$F$9,0)),""))</f>
        <v/>
      </c>
      <c r="N93" s="33" t="str">
        <f aca="false">IF(OR(L93="",M93=""),"",IF(L93&gt;M93,"Slow",IF(AND(J93="Wrong",L93&lt;0.5*M93),"Rushed?","OK")))</f>
        <v/>
      </c>
      <c r="O93" s="30"/>
      <c r="P93" s="30"/>
      <c r="Q93" s="34" t="str">
        <f aca="false">IF(OR(B93="",J93=""),"",IF(OR(J93="Wrong",K93="50-50",K93="Guess"),B93+Lists!$Y$5,""))</f>
        <v/>
      </c>
      <c r="R93" s="29"/>
      <c r="S93" s="34" t="str">
        <f aca="false">IF(Q93="","",B93+Lists!$Y$6)</f>
        <v/>
      </c>
      <c r="T93" s="29"/>
      <c r="U93" s="33" t="str">
        <f aca="true">IF(J93="","",IF(Q93="","—",IF(T93="Correct","Mastered",IF(OR(R93="Wrong",T93="Wrong"),"Keep reviewing",IF(AND(R93="",TODAY()&gt;=Q93),"Retry 1 DUE",IF(AND(R93="Correct",T93="",TODAY()&gt;=S93),"Retry 2 DUE",IF(R93="","Retry 1 scheduled","Retry 2 scheduled")))))))</f>
        <v/>
      </c>
    </row>
    <row r="94" customFormat="false" ht="15" hidden="false" customHeight="false" outlineLevel="0" collapsed="false">
      <c r="A94" s="27" t="str">
        <f aca="false">IF(COUNTA(B94:I94)=0,"",ROW()-4)</f>
        <v/>
      </c>
      <c r="B94" s="28"/>
      <c r="C94" s="29"/>
      <c r="D94" s="30"/>
      <c r="E94" s="29"/>
      <c r="F94" s="30"/>
      <c r="G94" s="31"/>
      <c r="H94" s="32"/>
      <c r="I94" s="32"/>
      <c r="J94" s="33" t="str">
        <f aca="false">IF(OR(H94="",I94=""),"",IF(UPPER(SUBSTITUTE(SUBSTITUTE(SUBSTITUTE(H94," ",""),",",""),";",""))=UPPER(SUBSTITUTE(SUBSTITUTE(SUBSTITUTE(I94," ",""),",",""),";","")),"Correct","Wrong"))</f>
        <v/>
      </c>
      <c r="K94" s="29"/>
      <c r="L94" s="29"/>
      <c r="M94" s="27" t="str">
        <f aca="false">IF(E94="","",IFERROR(INDEX(Lists!$G$5:$G$9,MATCH(E94,Lists!$F$5:$F$9,0)),""))</f>
        <v/>
      </c>
      <c r="N94" s="33" t="str">
        <f aca="false">IF(OR(L94="",M94=""),"",IF(L94&gt;M94,"Slow",IF(AND(J94="Wrong",L94&lt;0.5*M94),"Rushed?","OK")))</f>
        <v/>
      </c>
      <c r="O94" s="30"/>
      <c r="P94" s="30"/>
      <c r="Q94" s="34" t="str">
        <f aca="false">IF(OR(B94="",J94=""),"",IF(OR(J94="Wrong",K94="50-50",K94="Guess"),B94+Lists!$Y$5,""))</f>
        <v/>
      </c>
      <c r="R94" s="29"/>
      <c r="S94" s="34" t="str">
        <f aca="false">IF(Q94="","",B94+Lists!$Y$6)</f>
        <v/>
      </c>
      <c r="T94" s="29"/>
      <c r="U94" s="33" t="str">
        <f aca="true">IF(J94="","",IF(Q94="","—",IF(T94="Correct","Mastered",IF(OR(R94="Wrong",T94="Wrong"),"Keep reviewing",IF(AND(R94="",TODAY()&gt;=Q94),"Retry 1 DUE",IF(AND(R94="Correct",T94="",TODAY()&gt;=S94),"Retry 2 DUE",IF(R94="","Retry 1 scheduled","Retry 2 scheduled")))))))</f>
        <v/>
      </c>
    </row>
    <row r="95" customFormat="false" ht="15" hidden="false" customHeight="false" outlineLevel="0" collapsed="false">
      <c r="A95" s="27" t="str">
        <f aca="false">IF(COUNTA(B95:I95)=0,"",ROW()-4)</f>
        <v/>
      </c>
      <c r="B95" s="28"/>
      <c r="C95" s="29"/>
      <c r="D95" s="30"/>
      <c r="E95" s="29"/>
      <c r="F95" s="30"/>
      <c r="G95" s="31"/>
      <c r="H95" s="32"/>
      <c r="I95" s="32"/>
      <c r="J95" s="33" t="str">
        <f aca="false">IF(OR(H95="",I95=""),"",IF(UPPER(SUBSTITUTE(SUBSTITUTE(SUBSTITUTE(H95," ",""),",",""),";",""))=UPPER(SUBSTITUTE(SUBSTITUTE(SUBSTITUTE(I95," ",""),",",""),";","")),"Correct","Wrong"))</f>
        <v/>
      </c>
      <c r="K95" s="29"/>
      <c r="L95" s="29"/>
      <c r="M95" s="27" t="str">
        <f aca="false">IF(E95="","",IFERROR(INDEX(Lists!$G$5:$G$9,MATCH(E95,Lists!$F$5:$F$9,0)),""))</f>
        <v/>
      </c>
      <c r="N95" s="33" t="str">
        <f aca="false">IF(OR(L95="",M95=""),"",IF(L95&gt;M95,"Slow",IF(AND(J95="Wrong",L95&lt;0.5*M95),"Rushed?","OK")))</f>
        <v/>
      </c>
      <c r="O95" s="30"/>
      <c r="P95" s="30"/>
      <c r="Q95" s="34" t="str">
        <f aca="false">IF(OR(B95="",J95=""),"",IF(OR(J95="Wrong",K95="50-50",K95="Guess"),B95+Lists!$Y$5,""))</f>
        <v/>
      </c>
      <c r="R95" s="29"/>
      <c r="S95" s="34" t="str">
        <f aca="false">IF(Q95="","",B95+Lists!$Y$6)</f>
        <v/>
      </c>
      <c r="T95" s="29"/>
      <c r="U95" s="33" t="str">
        <f aca="true">IF(J95="","",IF(Q95="","—",IF(T95="Correct","Mastered",IF(OR(R95="Wrong",T95="Wrong"),"Keep reviewing",IF(AND(R95="",TODAY()&gt;=Q95),"Retry 1 DUE",IF(AND(R95="Correct",T95="",TODAY()&gt;=S95),"Retry 2 DUE",IF(R95="","Retry 1 scheduled","Retry 2 scheduled")))))))</f>
        <v/>
      </c>
    </row>
    <row r="96" customFormat="false" ht="15" hidden="false" customHeight="false" outlineLevel="0" collapsed="false">
      <c r="A96" s="27" t="str">
        <f aca="false">IF(COUNTA(B96:I96)=0,"",ROW()-4)</f>
        <v/>
      </c>
      <c r="B96" s="28"/>
      <c r="C96" s="29"/>
      <c r="D96" s="30"/>
      <c r="E96" s="29"/>
      <c r="F96" s="30"/>
      <c r="G96" s="31"/>
      <c r="H96" s="32"/>
      <c r="I96" s="32"/>
      <c r="J96" s="33" t="str">
        <f aca="false">IF(OR(H96="",I96=""),"",IF(UPPER(SUBSTITUTE(SUBSTITUTE(SUBSTITUTE(H96," ",""),",",""),";",""))=UPPER(SUBSTITUTE(SUBSTITUTE(SUBSTITUTE(I96," ",""),",",""),";","")),"Correct","Wrong"))</f>
        <v/>
      </c>
      <c r="K96" s="29"/>
      <c r="L96" s="29"/>
      <c r="M96" s="27" t="str">
        <f aca="false">IF(E96="","",IFERROR(INDEX(Lists!$G$5:$G$9,MATCH(E96,Lists!$F$5:$F$9,0)),""))</f>
        <v/>
      </c>
      <c r="N96" s="33" t="str">
        <f aca="false">IF(OR(L96="",M96=""),"",IF(L96&gt;M96,"Slow",IF(AND(J96="Wrong",L96&lt;0.5*M96),"Rushed?","OK")))</f>
        <v/>
      </c>
      <c r="O96" s="30"/>
      <c r="P96" s="30"/>
      <c r="Q96" s="34" t="str">
        <f aca="false">IF(OR(B96="",J96=""),"",IF(OR(J96="Wrong",K96="50-50",K96="Guess"),B96+Lists!$Y$5,""))</f>
        <v/>
      </c>
      <c r="R96" s="29"/>
      <c r="S96" s="34" t="str">
        <f aca="false">IF(Q96="","",B96+Lists!$Y$6)</f>
        <v/>
      </c>
      <c r="T96" s="29"/>
      <c r="U96" s="33" t="str">
        <f aca="true">IF(J96="","",IF(Q96="","—",IF(T96="Correct","Mastered",IF(OR(R96="Wrong",T96="Wrong"),"Keep reviewing",IF(AND(R96="",TODAY()&gt;=Q96),"Retry 1 DUE",IF(AND(R96="Correct",T96="",TODAY()&gt;=S96),"Retry 2 DUE",IF(R96="","Retry 1 scheduled","Retry 2 scheduled")))))))</f>
        <v/>
      </c>
    </row>
    <row r="97" customFormat="false" ht="15" hidden="false" customHeight="false" outlineLevel="0" collapsed="false">
      <c r="A97" s="27" t="str">
        <f aca="false">IF(COUNTA(B97:I97)=0,"",ROW()-4)</f>
        <v/>
      </c>
      <c r="B97" s="28"/>
      <c r="C97" s="29"/>
      <c r="D97" s="30"/>
      <c r="E97" s="29"/>
      <c r="F97" s="30"/>
      <c r="G97" s="31"/>
      <c r="H97" s="32"/>
      <c r="I97" s="32"/>
      <c r="J97" s="33" t="str">
        <f aca="false">IF(OR(H97="",I97=""),"",IF(UPPER(SUBSTITUTE(SUBSTITUTE(SUBSTITUTE(H97," ",""),",",""),";",""))=UPPER(SUBSTITUTE(SUBSTITUTE(SUBSTITUTE(I97," ",""),",",""),";","")),"Correct","Wrong"))</f>
        <v/>
      </c>
      <c r="K97" s="29"/>
      <c r="L97" s="29"/>
      <c r="M97" s="27" t="str">
        <f aca="false">IF(E97="","",IFERROR(INDEX(Lists!$G$5:$G$9,MATCH(E97,Lists!$F$5:$F$9,0)),""))</f>
        <v/>
      </c>
      <c r="N97" s="33" t="str">
        <f aca="false">IF(OR(L97="",M97=""),"",IF(L97&gt;M97,"Slow",IF(AND(J97="Wrong",L97&lt;0.5*M97),"Rushed?","OK")))</f>
        <v/>
      </c>
      <c r="O97" s="30"/>
      <c r="P97" s="30"/>
      <c r="Q97" s="34" t="str">
        <f aca="false">IF(OR(B97="",J97=""),"",IF(OR(J97="Wrong",K97="50-50",K97="Guess"),B97+Lists!$Y$5,""))</f>
        <v/>
      </c>
      <c r="R97" s="29"/>
      <c r="S97" s="34" t="str">
        <f aca="false">IF(Q97="","",B97+Lists!$Y$6)</f>
        <v/>
      </c>
      <c r="T97" s="29"/>
      <c r="U97" s="33" t="str">
        <f aca="true">IF(J97="","",IF(Q97="","—",IF(T97="Correct","Mastered",IF(OR(R97="Wrong",T97="Wrong"),"Keep reviewing",IF(AND(R97="",TODAY()&gt;=Q97),"Retry 1 DUE",IF(AND(R97="Correct",T97="",TODAY()&gt;=S97),"Retry 2 DUE",IF(R97="","Retry 1 scheduled","Retry 2 scheduled")))))))</f>
        <v/>
      </c>
    </row>
    <row r="98" customFormat="false" ht="15" hidden="false" customHeight="false" outlineLevel="0" collapsed="false">
      <c r="A98" s="27" t="str">
        <f aca="false">IF(COUNTA(B98:I98)=0,"",ROW()-4)</f>
        <v/>
      </c>
      <c r="B98" s="28"/>
      <c r="C98" s="29"/>
      <c r="D98" s="30"/>
      <c r="E98" s="29"/>
      <c r="F98" s="30"/>
      <c r="G98" s="31"/>
      <c r="H98" s="32"/>
      <c r="I98" s="32"/>
      <c r="J98" s="33" t="str">
        <f aca="false">IF(OR(H98="",I98=""),"",IF(UPPER(SUBSTITUTE(SUBSTITUTE(SUBSTITUTE(H98," ",""),",",""),";",""))=UPPER(SUBSTITUTE(SUBSTITUTE(SUBSTITUTE(I98," ",""),",",""),";","")),"Correct","Wrong"))</f>
        <v/>
      </c>
      <c r="K98" s="29"/>
      <c r="L98" s="29"/>
      <c r="M98" s="27" t="str">
        <f aca="false">IF(E98="","",IFERROR(INDEX(Lists!$G$5:$G$9,MATCH(E98,Lists!$F$5:$F$9,0)),""))</f>
        <v/>
      </c>
      <c r="N98" s="33" t="str">
        <f aca="false">IF(OR(L98="",M98=""),"",IF(L98&gt;M98,"Slow",IF(AND(J98="Wrong",L98&lt;0.5*M98),"Rushed?","OK")))</f>
        <v/>
      </c>
      <c r="O98" s="30"/>
      <c r="P98" s="30"/>
      <c r="Q98" s="34" t="str">
        <f aca="false">IF(OR(B98="",J98=""),"",IF(OR(J98="Wrong",K98="50-50",K98="Guess"),B98+Lists!$Y$5,""))</f>
        <v/>
      </c>
      <c r="R98" s="29"/>
      <c r="S98" s="34" t="str">
        <f aca="false">IF(Q98="","",B98+Lists!$Y$6)</f>
        <v/>
      </c>
      <c r="T98" s="29"/>
      <c r="U98" s="33" t="str">
        <f aca="true">IF(J98="","",IF(Q98="","—",IF(T98="Correct","Mastered",IF(OR(R98="Wrong",T98="Wrong"),"Keep reviewing",IF(AND(R98="",TODAY()&gt;=Q98),"Retry 1 DUE",IF(AND(R98="Correct",T98="",TODAY()&gt;=S98),"Retry 2 DUE",IF(R98="","Retry 1 scheduled","Retry 2 scheduled")))))))</f>
        <v/>
      </c>
    </row>
    <row r="99" customFormat="false" ht="15" hidden="false" customHeight="false" outlineLevel="0" collapsed="false">
      <c r="A99" s="27" t="str">
        <f aca="false">IF(COUNTA(B99:I99)=0,"",ROW()-4)</f>
        <v/>
      </c>
      <c r="B99" s="28"/>
      <c r="C99" s="29"/>
      <c r="D99" s="30"/>
      <c r="E99" s="29"/>
      <c r="F99" s="30"/>
      <c r="G99" s="31"/>
      <c r="H99" s="32"/>
      <c r="I99" s="32"/>
      <c r="J99" s="33" t="str">
        <f aca="false">IF(OR(H99="",I99=""),"",IF(UPPER(SUBSTITUTE(SUBSTITUTE(SUBSTITUTE(H99," ",""),",",""),";",""))=UPPER(SUBSTITUTE(SUBSTITUTE(SUBSTITUTE(I99," ",""),",",""),";","")),"Correct","Wrong"))</f>
        <v/>
      </c>
      <c r="K99" s="29"/>
      <c r="L99" s="29"/>
      <c r="M99" s="27" t="str">
        <f aca="false">IF(E99="","",IFERROR(INDEX(Lists!$G$5:$G$9,MATCH(E99,Lists!$F$5:$F$9,0)),""))</f>
        <v/>
      </c>
      <c r="N99" s="33" t="str">
        <f aca="false">IF(OR(L99="",M99=""),"",IF(L99&gt;M99,"Slow",IF(AND(J99="Wrong",L99&lt;0.5*M99),"Rushed?","OK")))</f>
        <v/>
      </c>
      <c r="O99" s="30"/>
      <c r="P99" s="30"/>
      <c r="Q99" s="34" t="str">
        <f aca="false">IF(OR(B99="",J99=""),"",IF(OR(J99="Wrong",K99="50-50",K99="Guess"),B99+Lists!$Y$5,""))</f>
        <v/>
      </c>
      <c r="R99" s="29"/>
      <c r="S99" s="34" t="str">
        <f aca="false">IF(Q99="","",B99+Lists!$Y$6)</f>
        <v/>
      </c>
      <c r="T99" s="29"/>
      <c r="U99" s="33" t="str">
        <f aca="true">IF(J99="","",IF(Q99="","—",IF(T99="Correct","Mastered",IF(OR(R99="Wrong",T99="Wrong"),"Keep reviewing",IF(AND(R99="",TODAY()&gt;=Q99),"Retry 1 DUE",IF(AND(R99="Correct",T99="",TODAY()&gt;=S99),"Retry 2 DUE",IF(R99="","Retry 1 scheduled","Retry 2 scheduled")))))))</f>
        <v/>
      </c>
    </row>
    <row r="100" customFormat="false" ht="15" hidden="false" customHeight="false" outlineLevel="0" collapsed="false">
      <c r="A100" s="27" t="str">
        <f aca="false">IF(COUNTA(B100:I100)=0,"",ROW()-4)</f>
        <v/>
      </c>
      <c r="B100" s="28"/>
      <c r="C100" s="29"/>
      <c r="D100" s="30"/>
      <c r="E100" s="29"/>
      <c r="F100" s="30"/>
      <c r="G100" s="31"/>
      <c r="H100" s="32"/>
      <c r="I100" s="32"/>
      <c r="J100" s="33" t="str">
        <f aca="false">IF(OR(H100="",I100=""),"",IF(UPPER(SUBSTITUTE(SUBSTITUTE(SUBSTITUTE(H100," ",""),",",""),";",""))=UPPER(SUBSTITUTE(SUBSTITUTE(SUBSTITUTE(I100," ",""),",",""),";","")),"Correct","Wrong"))</f>
        <v/>
      </c>
      <c r="K100" s="29"/>
      <c r="L100" s="29"/>
      <c r="M100" s="27" t="str">
        <f aca="false">IF(E100="","",IFERROR(INDEX(Lists!$G$5:$G$9,MATCH(E100,Lists!$F$5:$F$9,0)),""))</f>
        <v/>
      </c>
      <c r="N100" s="33" t="str">
        <f aca="false">IF(OR(L100="",M100=""),"",IF(L100&gt;M100,"Slow",IF(AND(J100="Wrong",L100&lt;0.5*M100),"Rushed?","OK")))</f>
        <v/>
      </c>
      <c r="O100" s="30"/>
      <c r="P100" s="30"/>
      <c r="Q100" s="34" t="str">
        <f aca="false">IF(OR(B100="",J100=""),"",IF(OR(J100="Wrong",K100="50-50",K100="Guess"),B100+Lists!$Y$5,""))</f>
        <v/>
      </c>
      <c r="R100" s="29"/>
      <c r="S100" s="34" t="str">
        <f aca="false">IF(Q100="","",B100+Lists!$Y$6)</f>
        <v/>
      </c>
      <c r="T100" s="29"/>
      <c r="U100" s="33" t="str">
        <f aca="true">IF(J100="","",IF(Q100="","—",IF(T100="Correct","Mastered",IF(OR(R100="Wrong",T100="Wrong"),"Keep reviewing",IF(AND(R100="",TODAY()&gt;=Q100),"Retry 1 DUE",IF(AND(R100="Correct",T100="",TODAY()&gt;=S100),"Retry 2 DUE",IF(R100="","Retry 1 scheduled","Retry 2 scheduled")))))))</f>
        <v/>
      </c>
    </row>
    <row r="101" customFormat="false" ht="15" hidden="false" customHeight="false" outlineLevel="0" collapsed="false">
      <c r="A101" s="27" t="str">
        <f aca="false">IF(COUNTA(B101:I101)=0,"",ROW()-4)</f>
        <v/>
      </c>
      <c r="B101" s="28"/>
      <c r="C101" s="29"/>
      <c r="D101" s="30"/>
      <c r="E101" s="29"/>
      <c r="F101" s="30"/>
      <c r="G101" s="31"/>
      <c r="H101" s="32"/>
      <c r="I101" s="32"/>
      <c r="J101" s="33" t="str">
        <f aca="false">IF(OR(H101="",I101=""),"",IF(UPPER(SUBSTITUTE(SUBSTITUTE(SUBSTITUTE(H101," ",""),",",""),";",""))=UPPER(SUBSTITUTE(SUBSTITUTE(SUBSTITUTE(I101," ",""),",",""),";","")),"Correct","Wrong"))</f>
        <v/>
      </c>
      <c r="K101" s="29"/>
      <c r="L101" s="29"/>
      <c r="M101" s="27" t="str">
        <f aca="false">IF(E101="","",IFERROR(INDEX(Lists!$G$5:$G$9,MATCH(E101,Lists!$F$5:$F$9,0)),""))</f>
        <v/>
      </c>
      <c r="N101" s="33" t="str">
        <f aca="false">IF(OR(L101="",M101=""),"",IF(L101&gt;M101,"Slow",IF(AND(J101="Wrong",L101&lt;0.5*M101),"Rushed?","OK")))</f>
        <v/>
      </c>
      <c r="O101" s="30"/>
      <c r="P101" s="30"/>
      <c r="Q101" s="34" t="str">
        <f aca="false">IF(OR(B101="",J101=""),"",IF(OR(J101="Wrong",K101="50-50",K101="Guess"),B101+Lists!$Y$5,""))</f>
        <v/>
      </c>
      <c r="R101" s="29"/>
      <c r="S101" s="34" t="str">
        <f aca="false">IF(Q101="","",B101+Lists!$Y$6)</f>
        <v/>
      </c>
      <c r="T101" s="29"/>
      <c r="U101" s="33" t="str">
        <f aca="true">IF(J101="","",IF(Q101="","—",IF(T101="Correct","Mastered",IF(OR(R101="Wrong",T101="Wrong"),"Keep reviewing",IF(AND(R101="",TODAY()&gt;=Q101),"Retry 1 DUE",IF(AND(R101="Correct",T101="",TODAY()&gt;=S101),"Retry 2 DUE",IF(R101="","Retry 1 scheduled","Retry 2 scheduled")))))))</f>
        <v/>
      </c>
    </row>
    <row r="102" customFormat="false" ht="15" hidden="false" customHeight="false" outlineLevel="0" collapsed="false">
      <c r="A102" s="27" t="str">
        <f aca="false">IF(COUNTA(B102:I102)=0,"",ROW()-4)</f>
        <v/>
      </c>
      <c r="B102" s="28"/>
      <c r="C102" s="29"/>
      <c r="D102" s="30"/>
      <c r="E102" s="29"/>
      <c r="F102" s="30"/>
      <c r="G102" s="31"/>
      <c r="H102" s="32"/>
      <c r="I102" s="32"/>
      <c r="J102" s="33" t="str">
        <f aca="false">IF(OR(H102="",I102=""),"",IF(UPPER(SUBSTITUTE(SUBSTITUTE(SUBSTITUTE(H102," ",""),",",""),";",""))=UPPER(SUBSTITUTE(SUBSTITUTE(SUBSTITUTE(I102," ",""),",",""),";","")),"Correct","Wrong"))</f>
        <v/>
      </c>
      <c r="K102" s="29"/>
      <c r="L102" s="29"/>
      <c r="M102" s="27" t="str">
        <f aca="false">IF(E102="","",IFERROR(INDEX(Lists!$G$5:$G$9,MATCH(E102,Lists!$F$5:$F$9,0)),""))</f>
        <v/>
      </c>
      <c r="N102" s="33" t="str">
        <f aca="false">IF(OR(L102="",M102=""),"",IF(L102&gt;M102,"Slow",IF(AND(J102="Wrong",L102&lt;0.5*M102),"Rushed?","OK")))</f>
        <v/>
      </c>
      <c r="O102" s="30"/>
      <c r="P102" s="30"/>
      <c r="Q102" s="34" t="str">
        <f aca="false">IF(OR(B102="",J102=""),"",IF(OR(J102="Wrong",K102="50-50",K102="Guess"),B102+Lists!$Y$5,""))</f>
        <v/>
      </c>
      <c r="R102" s="29"/>
      <c r="S102" s="34" t="str">
        <f aca="false">IF(Q102="","",B102+Lists!$Y$6)</f>
        <v/>
      </c>
      <c r="T102" s="29"/>
      <c r="U102" s="33" t="str">
        <f aca="true">IF(J102="","",IF(Q102="","—",IF(T102="Correct","Mastered",IF(OR(R102="Wrong",T102="Wrong"),"Keep reviewing",IF(AND(R102="",TODAY()&gt;=Q102),"Retry 1 DUE",IF(AND(R102="Correct",T102="",TODAY()&gt;=S102),"Retry 2 DUE",IF(R102="","Retry 1 scheduled","Retry 2 scheduled")))))))</f>
        <v/>
      </c>
    </row>
    <row r="103" customFormat="false" ht="15" hidden="false" customHeight="false" outlineLevel="0" collapsed="false">
      <c r="A103" s="27" t="str">
        <f aca="false">IF(COUNTA(B103:I103)=0,"",ROW()-4)</f>
        <v/>
      </c>
      <c r="B103" s="28"/>
      <c r="C103" s="29"/>
      <c r="D103" s="30"/>
      <c r="E103" s="29"/>
      <c r="F103" s="30"/>
      <c r="G103" s="31"/>
      <c r="H103" s="32"/>
      <c r="I103" s="32"/>
      <c r="J103" s="33" t="str">
        <f aca="false">IF(OR(H103="",I103=""),"",IF(UPPER(SUBSTITUTE(SUBSTITUTE(SUBSTITUTE(H103," ",""),",",""),";",""))=UPPER(SUBSTITUTE(SUBSTITUTE(SUBSTITUTE(I103," ",""),",",""),";","")),"Correct","Wrong"))</f>
        <v/>
      </c>
      <c r="K103" s="29"/>
      <c r="L103" s="29"/>
      <c r="M103" s="27" t="str">
        <f aca="false">IF(E103="","",IFERROR(INDEX(Lists!$G$5:$G$9,MATCH(E103,Lists!$F$5:$F$9,0)),""))</f>
        <v/>
      </c>
      <c r="N103" s="33" t="str">
        <f aca="false">IF(OR(L103="",M103=""),"",IF(L103&gt;M103,"Slow",IF(AND(J103="Wrong",L103&lt;0.5*M103),"Rushed?","OK")))</f>
        <v/>
      </c>
      <c r="O103" s="30"/>
      <c r="P103" s="30"/>
      <c r="Q103" s="34" t="str">
        <f aca="false">IF(OR(B103="",J103=""),"",IF(OR(J103="Wrong",K103="50-50",K103="Guess"),B103+Lists!$Y$5,""))</f>
        <v/>
      </c>
      <c r="R103" s="29"/>
      <c r="S103" s="34" t="str">
        <f aca="false">IF(Q103="","",B103+Lists!$Y$6)</f>
        <v/>
      </c>
      <c r="T103" s="29"/>
      <c r="U103" s="33" t="str">
        <f aca="true">IF(J103="","",IF(Q103="","—",IF(T103="Correct","Mastered",IF(OR(R103="Wrong",T103="Wrong"),"Keep reviewing",IF(AND(R103="",TODAY()&gt;=Q103),"Retry 1 DUE",IF(AND(R103="Correct",T103="",TODAY()&gt;=S103),"Retry 2 DUE",IF(R103="","Retry 1 scheduled","Retry 2 scheduled")))))))</f>
        <v/>
      </c>
    </row>
    <row r="104" customFormat="false" ht="15" hidden="false" customHeight="false" outlineLevel="0" collapsed="false">
      <c r="A104" s="27" t="str">
        <f aca="false">IF(COUNTA(B104:I104)=0,"",ROW()-4)</f>
        <v/>
      </c>
      <c r="B104" s="28"/>
      <c r="C104" s="29"/>
      <c r="D104" s="30"/>
      <c r="E104" s="29"/>
      <c r="F104" s="30"/>
      <c r="G104" s="31"/>
      <c r="H104" s="32"/>
      <c r="I104" s="32"/>
      <c r="J104" s="33" t="str">
        <f aca="false">IF(OR(H104="",I104=""),"",IF(UPPER(SUBSTITUTE(SUBSTITUTE(SUBSTITUTE(H104," ",""),",",""),";",""))=UPPER(SUBSTITUTE(SUBSTITUTE(SUBSTITUTE(I104," ",""),",",""),";","")),"Correct","Wrong"))</f>
        <v/>
      </c>
      <c r="K104" s="29"/>
      <c r="L104" s="29"/>
      <c r="M104" s="27" t="str">
        <f aca="false">IF(E104="","",IFERROR(INDEX(Lists!$G$5:$G$9,MATCH(E104,Lists!$F$5:$F$9,0)),""))</f>
        <v/>
      </c>
      <c r="N104" s="33" t="str">
        <f aca="false">IF(OR(L104="",M104=""),"",IF(L104&gt;M104,"Slow",IF(AND(J104="Wrong",L104&lt;0.5*M104),"Rushed?","OK")))</f>
        <v/>
      </c>
      <c r="O104" s="30"/>
      <c r="P104" s="30"/>
      <c r="Q104" s="34" t="str">
        <f aca="false">IF(OR(B104="",J104=""),"",IF(OR(J104="Wrong",K104="50-50",K104="Guess"),B104+Lists!$Y$5,""))</f>
        <v/>
      </c>
      <c r="R104" s="29"/>
      <c r="S104" s="34" t="str">
        <f aca="false">IF(Q104="","",B104+Lists!$Y$6)</f>
        <v/>
      </c>
      <c r="T104" s="29"/>
      <c r="U104" s="33" t="str">
        <f aca="true">IF(J104="","",IF(Q104="","—",IF(T104="Correct","Mastered",IF(OR(R104="Wrong",T104="Wrong"),"Keep reviewing",IF(AND(R104="",TODAY()&gt;=Q104),"Retry 1 DUE",IF(AND(R104="Correct",T104="",TODAY()&gt;=S104),"Retry 2 DUE",IF(R104="","Retry 1 scheduled","Retry 2 scheduled")))))))</f>
        <v/>
      </c>
    </row>
    <row r="105" customFormat="false" ht="15" hidden="false" customHeight="false" outlineLevel="0" collapsed="false">
      <c r="A105" s="27" t="str">
        <f aca="false">IF(COUNTA(B105:I105)=0,"",ROW()-4)</f>
        <v/>
      </c>
      <c r="B105" s="28"/>
      <c r="C105" s="29"/>
      <c r="D105" s="30"/>
      <c r="E105" s="29"/>
      <c r="F105" s="30"/>
      <c r="G105" s="31"/>
      <c r="H105" s="32"/>
      <c r="I105" s="32"/>
      <c r="J105" s="33" t="str">
        <f aca="false">IF(OR(H105="",I105=""),"",IF(UPPER(SUBSTITUTE(SUBSTITUTE(SUBSTITUTE(H105," ",""),",",""),";",""))=UPPER(SUBSTITUTE(SUBSTITUTE(SUBSTITUTE(I105," ",""),",",""),";","")),"Correct","Wrong"))</f>
        <v/>
      </c>
      <c r="K105" s="29"/>
      <c r="L105" s="29"/>
      <c r="M105" s="27" t="str">
        <f aca="false">IF(E105="","",IFERROR(INDEX(Lists!$G$5:$G$9,MATCH(E105,Lists!$F$5:$F$9,0)),""))</f>
        <v/>
      </c>
      <c r="N105" s="33" t="str">
        <f aca="false">IF(OR(L105="",M105=""),"",IF(L105&gt;M105,"Slow",IF(AND(J105="Wrong",L105&lt;0.5*M105),"Rushed?","OK")))</f>
        <v/>
      </c>
      <c r="O105" s="30"/>
      <c r="P105" s="30"/>
      <c r="Q105" s="34" t="str">
        <f aca="false">IF(OR(B105="",J105=""),"",IF(OR(J105="Wrong",K105="50-50",K105="Guess"),B105+Lists!$Y$5,""))</f>
        <v/>
      </c>
      <c r="R105" s="29"/>
      <c r="S105" s="34" t="str">
        <f aca="false">IF(Q105="","",B105+Lists!$Y$6)</f>
        <v/>
      </c>
      <c r="T105" s="29"/>
      <c r="U105" s="33" t="str">
        <f aca="true">IF(J105="","",IF(Q105="","—",IF(T105="Correct","Mastered",IF(OR(R105="Wrong",T105="Wrong"),"Keep reviewing",IF(AND(R105="",TODAY()&gt;=Q105),"Retry 1 DUE",IF(AND(R105="Correct",T105="",TODAY()&gt;=S105),"Retry 2 DUE",IF(R105="","Retry 1 scheduled","Retry 2 scheduled")))))))</f>
        <v/>
      </c>
    </row>
    <row r="106" customFormat="false" ht="15" hidden="false" customHeight="false" outlineLevel="0" collapsed="false">
      <c r="A106" s="27" t="str">
        <f aca="false">IF(COUNTA(B106:I106)=0,"",ROW()-4)</f>
        <v/>
      </c>
      <c r="B106" s="28"/>
      <c r="C106" s="29"/>
      <c r="D106" s="30"/>
      <c r="E106" s="29"/>
      <c r="F106" s="30"/>
      <c r="G106" s="31"/>
      <c r="H106" s="32"/>
      <c r="I106" s="32"/>
      <c r="J106" s="33" t="str">
        <f aca="false">IF(OR(H106="",I106=""),"",IF(UPPER(SUBSTITUTE(SUBSTITUTE(SUBSTITUTE(H106," ",""),",",""),";",""))=UPPER(SUBSTITUTE(SUBSTITUTE(SUBSTITUTE(I106," ",""),",",""),";","")),"Correct","Wrong"))</f>
        <v/>
      </c>
      <c r="K106" s="29"/>
      <c r="L106" s="29"/>
      <c r="M106" s="27" t="str">
        <f aca="false">IF(E106="","",IFERROR(INDEX(Lists!$G$5:$G$9,MATCH(E106,Lists!$F$5:$F$9,0)),""))</f>
        <v/>
      </c>
      <c r="N106" s="33" t="str">
        <f aca="false">IF(OR(L106="",M106=""),"",IF(L106&gt;M106,"Slow",IF(AND(J106="Wrong",L106&lt;0.5*M106),"Rushed?","OK")))</f>
        <v/>
      </c>
      <c r="O106" s="30"/>
      <c r="P106" s="30"/>
      <c r="Q106" s="34" t="str">
        <f aca="false">IF(OR(B106="",J106=""),"",IF(OR(J106="Wrong",K106="50-50",K106="Guess"),B106+Lists!$Y$5,""))</f>
        <v/>
      </c>
      <c r="R106" s="29"/>
      <c r="S106" s="34" t="str">
        <f aca="false">IF(Q106="","",B106+Lists!$Y$6)</f>
        <v/>
      </c>
      <c r="T106" s="29"/>
      <c r="U106" s="33" t="str">
        <f aca="true">IF(J106="","",IF(Q106="","—",IF(T106="Correct","Mastered",IF(OR(R106="Wrong",T106="Wrong"),"Keep reviewing",IF(AND(R106="",TODAY()&gt;=Q106),"Retry 1 DUE",IF(AND(R106="Correct",T106="",TODAY()&gt;=S106),"Retry 2 DUE",IF(R106="","Retry 1 scheduled","Retry 2 scheduled")))))))</f>
        <v/>
      </c>
    </row>
    <row r="107" customFormat="false" ht="15" hidden="false" customHeight="false" outlineLevel="0" collapsed="false">
      <c r="A107" s="27" t="str">
        <f aca="false">IF(COUNTA(B107:I107)=0,"",ROW()-4)</f>
        <v/>
      </c>
      <c r="B107" s="28"/>
      <c r="C107" s="29"/>
      <c r="D107" s="30"/>
      <c r="E107" s="29"/>
      <c r="F107" s="30"/>
      <c r="G107" s="31"/>
      <c r="H107" s="32"/>
      <c r="I107" s="32"/>
      <c r="J107" s="33" t="str">
        <f aca="false">IF(OR(H107="",I107=""),"",IF(UPPER(SUBSTITUTE(SUBSTITUTE(SUBSTITUTE(H107," ",""),",",""),";",""))=UPPER(SUBSTITUTE(SUBSTITUTE(SUBSTITUTE(I107," ",""),",",""),";","")),"Correct","Wrong"))</f>
        <v/>
      </c>
      <c r="K107" s="29"/>
      <c r="L107" s="29"/>
      <c r="M107" s="27" t="str">
        <f aca="false">IF(E107="","",IFERROR(INDEX(Lists!$G$5:$G$9,MATCH(E107,Lists!$F$5:$F$9,0)),""))</f>
        <v/>
      </c>
      <c r="N107" s="33" t="str">
        <f aca="false">IF(OR(L107="",M107=""),"",IF(L107&gt;M107,"Slow",IF(AND(J107="Wrong",L107&lt;0.5*M107),"Rushed?","OK")))</f>
        <v/>
      </c>
      <c r="O107" s="30"/>
      <c r="P107" s="30"/>
      <c r="Q107" s="34" t="str">
        <f aca="false">IF(OR(B107="",J107=""),"",IF(OR(J107="Wrong",K107="50-50",K107="Guess"),B107+Lists!$Y$5,""))</f>
        <v/>
      </c>
      <c r="R107" s="29"/>
      <c r="S107" s="34" t="str">
        <f aca="false">IF(Q107="","",B107+Lists!$Y$6)</f>
        <v/>
      </c>
      <c r="T107" s="29"/>
      <c r="U107" s="33" t="str">
        <f aca="true">IF(J107="","",IF(Q107="","—",IF(T107="Correct","Mastered",IF(OR(R107="Wrong",T107="Wrong"),"Keep reviewing",IF(AND(R107="",TODAY()&gt;=Q107),"Retry 1 DUE",IF(AND(R107="Correct",T107="",TODAY()&gt;=S107),"Retry 2 DUE",IF(R107="","Retry 1 scheduled","Retry 2 scheduled")))))))</f>
        <v/>
      </c>
    </row>
    <row r="108" customFormat="false" ht="15" hidden="false" customHeight="false" outlineLevel="0" collapsed="false">
      <c r="A108" s="27" t="str">
        <f aca="false">IF(COUNTA(B108:I108)=0,"",ROW()-4)</f>
        <v/>
      </c>
      <c r="B108" s="28"/>
      <c r="C108" s="29"/>
      <c r="D108" s="30"/>
      <c r="E108" s="29"/>
      <c r="F108" s="30"/>
      <c r="G108" s="31"/>
      <c r="H108" s="32"/>
      <c r="I108" s="32"/>
      <c r="J108" s="33" t="str">
        <f aca="false">IF(OR(H108="",I108=""),"",IF(UPPER(SUBSTITUTE(SUBSTITUTE(SUBSTITUTE(H108," ",""),",",""),";",""))=UPPER(SUBSTITUTE(SUBSTITUTE(SUBSTITUTE(I108," ",""),",",""),";","")),"Correct","Wrong"))</f>
        <v/>
      </c>
      <c r="K108" s="29"/>
      <c r="L108" s="29"/>
      <c r="M108" s="27" t="str">
        <f aca="false">IF(E108="","",IFERROR(INDEX(Lists!$G$5:$G$9,MATCH(E108,Lists!$F$5:$F$9,0)),""))</f>
        <v/>
      </c>
      <c r="N108" s="33" t="str">
        <f aca="false">IF(OR(L108="",M108=""),"",IF(L108&gt;M108,"Slow",IF(AND(J108="Wrong",L108&lt;0.5*M108),"Rushed?","OK")))</f>
        <v/>
      </c>
      <c r="O108" s="30"/>
      <c r="P108" s="30"/>
      <c r="Q108" s="34" t="str">
        <f aca="false">IF(OR(B108="",J108=""),"",IF(OR(J108="Wrong",K108="50-50",K108="Guess"),B108+Lists!$Y$5,""))</f>
        <v/>
      </c>
      <c r="R108" s="29"/>
      <c r="S108" s="34" t="str">
        <f aca="false">IF(Q108="","",B108+Lists!$Y$6)</f>
        <v/>
      </c>
      <c r="T108" s="29"/>
      <c r="U108" s="33" t="str">
        <f aca="true">IF(J108="","",IF(Q108="","—",IF(T108="Correct","Mastered",IF(OR(R108="Wrong",T108="Wrong"),"Keep reviewing",IF(AND(R108="",TODAY()&gt;=Q108),"Retry 1 DUE",IF(AND(R108="Correct",T108="",TODAY()&gt;=S108),"Retry 2 DUE",IF(R108="","Retry 1 scheduled","Retry 2 scheduled")))))))</f>
        <v/>
      </c>
    </row>
    <row r="109" customFormat="false" ht="15" hidden="false" customHeight="false" outlineLevel="0" collapsed="false">
      <c r="A109" s="27" t="str">
        <f aca="false">IF(COUNTA(B109:I109)=0,"",ROW()-4)</f>
        <v/>
      </c>
      <c r="B109" s="28"/>
      <c r="C109" s="29"/>
      <c r="D109" s="30"/>
      <c r="E109" s="29"/>
      <c r="F109" s="30"/>
      <c r="G109" s="31"/>
      <c r="H109" s="32"/>
      <c r="I109" s="32"/>
      <c r="J109" s="33" t="str">
        <f aca="false">IF(OR(H109="",I109=""),"",IF(UPPER(SUBSTITUTE(SUBSTITUTE(SUBSTITUTE(H109," ",""),",",""),";",""))=UPPER(SUBSTITUTE(SUBSTITUTE(SUBSTITUTE(I109," ",""),",",""),";","")),"Correct","Wrong"))</f>
        <v/>
      </c>
      <c r="K109" s="29"/>
      <c r="L109" s="29"/>
      <c r="M109" s="27" t="str">
        <f aca="false">IF(E109="","",IFERROR(INDEX(Lists!$G$5:$G$9,MATCH(E109,Lists!$F$5:$F$9,0)),""))</f>
        <v/>
      </c>
      <c r="N109" s="33" t="str">
        <f aca="false">IF(OR(L109="",M109=""),"",IF(L109&gt;M109,"Slow",IF(AND(J109="Wrong",L109&lt;0.5*M109),"Rushed?","OK")))</f>
        <v/>
      </c>
      <c r="O109" s="30"/>
      <c r="P109" s="30"/>
      <c r="Q109" s="34" t="str">
        <f aca="false">IF(OR(B109="",J109=""),"",IF(OR(J109="Wrong",K109="50-50",K109="Guess"),B109+Lists!$Y$5,""))</f>
        <v/>
      </c>
      <c r="R109" s="29"/>
      <c r="S109" s="34" t="str">
        <f aca="false">IF(Q109="","",B109+Lists!$Y$6)</f>
        <v/>
      </c>
      <c r="T109" s="29"/>
      <c r="U109" s="33" t="str">
        <f aca="true">IF(J109="","",IF(Q109="","—",IF(T109="Correct","Mastered",IF(OR(R109="Wrong",T109="Wrong"),"Keep reviewing",IF(AND(R109="",TODAY()&gt;=Q109),"Retry 1 DUE",IF(AND(R109="Correct",T109="",TODAY()&gt;=S109),"Retry 2 DUE",IF(R109="","Retry 1 scheduled","Retry 2 scheduled")))))))</f>
        <v/>
      </c>
    </row>
    <row r="110" customFormat="false" ht="15" hidden="false" customHeight="false" outlineLevel="0" collapsed="false">
      <c r="A110" s="27" t="str">
        <f aca="false">IF(COUNTA(B110:I110)=0,"",ROW()-4)</f>
        <v/>
      </c>
      <c r="B110" s="28"/>
      <c r="C110" s="29"/>
      <c r="D110" s="30"/>
      <c r="E110" s="29"/>
      <c r="F110" s="30"/>
      <c r="G110" s="31"/>
      <c r="H110" s="32"/>
      <c r="I110" s="32"/>
      <c r="J110" s="33" t="str">
        <f aca="false">IF(OR(H110="",I110=""),"",IF(UPPER(SUBSTITUTE(SUBSTITUTE(SUBSTITUTE(H110," ",""),",",""),";",""))=UPPER(SUBSTITUTE(SUBSTITUTE(SUBSTITUTE(I110," ",""),",",""),";","")),"Correct","Wrong"))</f>
        <v/>
      </c>
      <c r="K110" s="29"/>
      <c r="L110" s="29"/>
      <c r="M110" s="27" t="str">
        <f aca="false">IF(E110="","",IFERROR(INDEX(Lists!$G$5:$G$9,MATCH(E110,Lists!$F$5:$F$9,0)),""))</f>
        <v/>
      </c>
      <c r="N110" s="33" t="str">
        <f aca="false">IF(OR(L110="",M110=""),"",IF(L110&gt;M110,"Slow",IF(AND(J110="Wrong",L110&lt;0.5*M110),"Rushed?","OK")))</f>
        <v/>
      </c>
      <c r="O110" s="30"/>
      <c r="P110" s="30"/>
      <c r="Q110" s="34" t="str">
        <f aca="false">IF(OR(B110="",J110=""),"",IF(OR(J110="Wrong",K110="50-50",K110="Guess"),B110+Lists!$Y$5,""))</f>
        <v/>
      </c>
      <c r="R110" s="29"/>
      <c r="S110" s="34" t="str">
        <f aca="false">IF(Q110="","",B110+Lists!$Y$6)</f>
        <v/>
      </c>
      <c r="T110" s="29"/>
      <c r="U110" s="33" t="str">
        <f aca="true">IF(J110="","",IF(Q110="","—",IF(T110="Correct","Mastered",IF(OR(R110="Wrong",T110="Wrong"),"Keep reviewing",IF(AND(R110="",TODAY()&gt;=Q110),"Retry 1 DUE",IF(AND(R110="Correct",T110="",TODAY()&gt;=S110),"Retry 2 DUE",IF(R110="","Retry 1 scheduled","Retry 2 scheduled")))))))</f>
        <v/>
      </c>
    </row>
    <row r="111" customFormat="false" ht="15" hidden="false" customHeight="false" outlineLevel="0" collapsed="false">
      <c r="A111" s="27" t="str">
        <f aca="false">IF(COUNTA(B111:I111)=0,"",ROW()-4)</f>
        <v/>
      </c>
      <c r="B111" s="28"/>
      <c r="C111" s="29"/>
      <c r="D111" s="30"/>
      <c r="E111" s="29"/>
      <c r="F111" s="30"/>
      <c r="G111" s="31"/>
      <c r="H111" s="32"/>
      <c r="I111" s="32"/>
      <c r="J111" s="33" t="str">
        <f aca="false">IF(OR(H111="",I111=""),"",IF(UPPER(SUBSTITUTE(SUBSTITUTE(SUBSTITUTE(H111," ",""),",",""),";",""))=UPPER(SUBSTITUTE(SUBSTITUTE(SUBSTITUTE(I111," ",""),",",""),";","")),"Correct","Wrong"))</f>
        <v/>
      </c>
      <c r="K111" s="29"/>
      <c r="L111" s="29"/>
      <c r="M111" s="27" t="str">
        <f aca="false">IF(E111="","",IFERROR(INDEX(Lists!$G$5:$G$9,MATCH(E111,Lists!$F$5:$F$9,0)),""))</f>
        <v/>
      </c>
      <c r="N111" s="33" t="str">
        <f aca="false">IF(OR(L111="",M111=""),"",IF(L111&gt;M111,"Slow",IF(AND(J111="Wrong",L111&lt;0.5*M111),"Rushed?","OK")))</f>
        <v/>
      </c>
      <c r="O111" s="30"/>
      <c r="P111" s="30"/>
      <c r="Q111" s="34" t="str">
        <f aca="false">IF(OR(B111="",J111=""),"",IF(OR(J111="Wrong",K111="50-50",K111="Guess"),B111+Lists!$Y$5,""))</f>
        <v/>
      </c>
      <c r="R111" s="29"/>
      <c r="S111" s="34" t="str">
        <f aca="false">IF(Q111="","",B111+Lists!$Y$6)</f>
        <v/>
      </c>
      <c r="T111" s="29"/>
      <c r="U111" s="33" t="str">
        <f aca="true">IF(J111="","",IF(Q111="","—",IF(T111="Correct","Mastered",IF(OR(R111="Wrong",T111="Wrong"),"Keep reviewing",IF(AND(R111="",TODAY()&gt;=Q111),"Retry 1 DUE",IF(AND(R111="Correct",T111="",TODAY()&gt;=S111),"Retry 2 DUE",IF(R111="","Retry 1 scheduled","Retry 2 scheduled")))))))</f>
        <v/>
      </c>
    </row>
    <row r="112" customFormat="false" ht="15" hidden="false" customHeight="false" outlineLevel="0" collapsed="false">
      <c r="A112" s="27" t="str">
        <f aca="false">IF(COUNTA(B112:I112)=0,"",ROW()-4)</f>
        <v/>
      </c>
      <c r="B112" s="28"/>
      <c r="C112" s="29"/>
      <c r="D112" s="30"/>
      <c r="E112" s="29"/>
      <c r="F112" s="30"/>
      <c r="G112" s="31"/>
      <c r="H112" s="32"/>
      <c r="I112" s="32"/>
      <c r="J112" s="33" t="str">
        <f aca="false">IF(OR(H112="",I112=""),"",IF(UPPER(SUBSTITUTE(SUBSTITUTE(SUBSTITUTE(H112," ",""),",",""),";",""))=UPPER(SUBSTITUTE(SUBSTITUTE(SUBSTITUTE(I112," ",""),",",""),";","")),"Correct","Wrong"))</f>
        <v/>
      </c>
      <c r="K112" s="29"/>
      <c r="L112" s="29"/>
      <c r="M112" s="27" t="str">
        <f aca="false">IF(E112="","",IFERROR(INDEX(Lists!$G$5:$G$9,MATCH(E112,Lists!$F$5:$F$9,0)),""))</f>
        <v/>
      </c>
      <c r="N112" s="33" t="str">
        <f aca="false">IF(OR(L112="",M112=""),"",IF(L112&gt;M112,"Slow",IF(AND(J112="Wrong",L112&lt;0.5*M112),"Rushed?","OK")))</f>
        <v/>
      </c>
      <c r="O112" s="30"/>
      <c r="P112" s="30"/>
      <c r="Q112" s="34" t="str">
        <f aca="false">IF(OR(B112="",J112=""),"",IF(OR(J112="Wrong",K112="50-50",K112="Guess"),B112+Lists!$Y$5,""))</f>
        <v/>
      </c>
      <c r="R112" s="29"/>
      <c r="S112" s="34" t="str">
        <f aca="false">IF(Q112="","",B112+Lists!$Y$6)</f>
        <v/>
      </c>
      <c r="T112" s="29"/>
      <c r="U112" s="33" t="str">
        <f aca="true">IF(J112="","",IF(Q112="","—",IF(T112="Correct","Mastered",IF(OR(R112="Wrong",T112="Wrong"),"Keep reviewing",IF(AND(R112="",TODAY()&gt;=Q112),"Retry 1 DUE",IF(AND(R112="Correct",T112="",TODAY()&gt;=S112),"Retry 2 DUE",IF(R112="","Retry 1 scheduled","Retry 2 scheduled")))))))</f>
        <v/>
      </c>
    </row>
    <row r="113" customFormat="false" ht="15" hidden="false" customHeight="false" outlineLevel="0" collapsed="false">
      <c r="A113" s="27" t="str">
        <f aca="false">IF(COUNTA(B113:I113)=0,"",ROW()-4)</f>
        <v/>
      </c>
      <c r="B113" s="28"/>
      <c r="C113" s="29"/>
      <c r="D113" s="30"/>
      <c r="E113" s="29"/>
      <c r="F113" s="30"/>
      <c r="G113" s="31"/>
      <c r="H113" s="32"/>
      <c r="I113" s="32"/>
      <c r="J113" s="33" t="str">
        <f aca="false">IF(OR(H113="",I113=""),"",IF(UPPER(SUBSTITUTE(SUBSTITUTE(SUBSTITUTE(H113," ",""),",",""),";",""))=UPPER(SUBSTITUTE(SUBSTITUTE(SUBSTITUTE(I113," ",""),",",""),";","")),"Correct","Wrong"))</f>
        <v/>
      </c>
      <c r="K113" s="29"/>
      <c r="L113" s="29"/>
      <c r="M113" s="27" t="str">
        <f aca="false">IF(E113="","",IFERROR(INDEX(Lists!$G$5:$G$9,MATCH(E113,Lists!$F$5:$F$9,0)),""))</f>
        <v/>
      </c>
      <c r="N113" s="33" t="str">
        <f aca="false">IF(OR(L113="",M113=""),"",IF(L113&gt;M113,"Slow",IF(AND(J113="Wrong",L113&lt;0.5*M113),"Rushed?","OK")))</f>
        <v/>
      </c>
      <c r="O113" s="30"/>
      <c r="P113" s="30"/>
      <c r="Q113" s="34" t="str">
        <f aca="false">IF(OR(B113="",J113=""),"",IF(OR(J113="Wrong",K113="50-50",K113="Guess"),B113+Lists!$Y$5,""))</f>
        <v/>
      </c>
      <c r="R113" s="29"/>
      <c r="S113" s="34" t="str">
        <f aca="false">IF(Q113="","",B113+Lists!$Y$6)</f>
        <v/>
      </c>
      <c r="T113" s="29"/>
      <c r="U113" s="33" t="str">
        <f aca="true">IF(J113="","",IF(Q113="","—",IF(T113="Correct","Mastered",IF(OR(R113="Wrong",T113="Wrong"),"Keep reviewing",IF(AND(R113="",TODAY()&gt;=Q113),"Retry 1 DUE",IF(AND(R113="Correct",T113="",TODAY()&gt;=S113),"Retry 2 DUE",IF(R113="","Retry 1 scheduled","Retry 2 scheduled")))))))</f>
        <v/>
      </c>
    </row>
    <row r="114" customFormat="false" ht="15" hidden="false" customHeight="false" outlineLevel="0" collapsed="false">
      <c r="A114" s="27" t="str">
        <f aca="false">IF(COUNTA(B114:I114)=0,"",ROW()-4)</f>
        <v/>
      </c>
      <c r="B114" s="28"/>
      <c r="C114" s="29"/>
      <c r="D114" s="30"/>
      <c r="E114" s="29"/>
      <c r="F114" s="30"/>
      <c r="G114" s="31"/>
      <c r="H114" s="32"/>
      <c r="I114" s="32"/>
      <c r="J114" s="33" t="str">
        <f aca="false">IF(OR(H114="",I114=""),"",IF(UPPER(SUBSTITUTE(SUBSTITUTE(SUBSTITUTE(H114," ",""),",",""),";",""))=UPPER(SUBSTITUTE(SUBSTITUTE(SUBSTITUTE(I114," ",""),",",""),";","")),"Correct","Wrong"))</f>
        <v/>
      </c>
      <c r="K114" s="29"/>
      <c r="L114" s="29"/>
      <c r="M114" s="27" t="str">
        <f aca="false">IF(E114="","",IFERROR(INDEX(Lists!$G$5:$G$9,MATCH(E114,Lists!$F$5:$F$9,0)),""))</f>
        <v/>
      </c>
      <c r="N114" s="33" t="str">
        <f aca="false">IF(OR(L114="",M114=""),"",IF(L114&gt;M114,"Slow",IF(AND(J114="Wrong",L114&lt;0.5*M114),"Rushed?","OK")))</f>
        <v/>
      </c>
      <c r="O114" s="30"/>
      <c r="P114" s="30"/>
      <c r="Q114" s="34" t="str">
        <f aca="false">IF(OR(B114="",J114=""),"",IF(OR(J114="Wrong",K114="50-50",K114="Guess"),B114+Lists!$Y$5,""))</f>
        <v/>
      </c>
      <c r="R114" s="29"/>
      <c r="S114" s="34" t="str">
        <f aca="false">IF(Q114="","",B114+Lists!$Y$6)</f>
        <v/>
      </c>
      <c r="T114" s="29"/>
      <c r="U114" s="33" t="str">
        <f aca="true">IF(J114="","",IF(Q114="","—",IF(T114="Correct","Mastered",IF(OR(R114="Wrong",T114="Wrong"),"Keep reviewing",IF(AND(R114="",TODAY()&gt;=Q114),"Retry 1 DUE",IF(AND(R114="Correct",T114="",TODAY()&gt;=S114),"Retry 2 DUE",IF(R114="","Retry 1 scheduled","Retry 2 scheduled")))))))</f>
        <v/>
      </c>
    </row>
    <row r="115" customFormat="false" ht="15" hidden="false" customHeight="false" outlineLevel="0" collapsed="false">
      <c r="A115" s="27" t="str">
        <f aca="false">IF(COUNTA(B115:I115)=0,"",ROW()-4)</f>
        <v/>
      </c>
      <c r="B115" s="28"/>
      <c r="C115" s="29"/>
      <c r="D115" s="30"/>
      <c r="E115" s="29"/>
      <c r="F115" s="30"/>
      <c r="G115" s="31"/>
      <c r="H115" s="32"/>
      <c r="I115" s="32"/>
      <c r="J115" s="33" t="str">
        <f aca="false">IF(OR(H115="",I115=""),"",IF(UPPER(SUBSTITUTE(SUBSTITUTE(SUBSTITUTE(H115," ",""),",",""),";",""))=UPPER(SUBSTITUTE(SUBSTITUTE(SUBSTITUTE(I115," ",""),",",""),";","")),"Correct","Wrong"))</f>
        <v/>
      </c>
      <c r="K115" s="29"/>
      <c r="L115" s="29"/>
      <c r="M115" s="27" t="str">
        <f aca="false">IF(E115="","",IFERROR(INDEX(Lists!$G$5:$G$9,MATCH(E115,Lists!$F$5:$F$9,0)),""))</f>
        <v/>
      </c>
      <c r="N115" s="33" t="str">
        <f aca="false">IF(OR(L115="",M115=""),"",IF(L115&gt;M115,"Slow",IF(AND(J115="Wrong",L115&lt;0.5*M115),"Rushed?","OK")))</f>
        <v/>
      </c>
      <c r="O115" s="30"/>
      <c r="P115" s="30"/>
      <c r="Q115" s="34" t="str">
        <f aca="false">IF(OR(B115="",J115=""),"",IF(OR(J115="Wrong",K115="50-50",K115="Guess"),B115+Lists!$Y$5,""))</f>
        <v/>
      </c>
      <c r="R115" s="29"/>
      <c r="S115" s="34" t="str">
        <f aca="false">IF(Q115="","",B115+Lists!$Y$6)</f>
        <v/>
      </c>
      <c r="T115" s="29"/>
      <c r="U115" s="33" t="str">
        <f aca="true">IF(J115="","",IF(Q115="","—",IF(T115="Correct","Mastered",IF(OR(R115="Wrong",T115="Wrong"),"Keep reviewing",IF(AND(R115="",TODAY()&gt;=Q115),"Retry 1 DUE",IF(AND(R115="Correct",T115="",TODAY()&gt;=S115),"Retry 2 DUE",IF(R115="","Retry 1 scheduled","Retry 2 scheduled")))))))</f>
        <v/>
      </c>
    </row>
    <row r="116" customFormat="false" ht="15" hidden="false" customHeight="false" outlineLevel="0" collapsed="false">
      <c r="A116" s="27" t="str">
        <f aca="false">IF(COUNTA(B116:I116)=0,"",ROW()-4)</f>
        <v/>
      </c>
      <c r="B116" s="28"/>
      <c r="C116" s="29"/>
      <c r="D116" s="30"/>
      <c r="E116" s="29"/>
      <c r="F116" s="30"/>
      <c r="G116" s="31"/>
      <c r="H116" s="32"/>
      <c r="I116" s="32"/>
      <c r="J116" s="33" t="str">
        <f aca="false">IF(OR(H116="",I116=""),"",IF(UPPER(SUBSTITUTE(SUBSTITUTE(SUBSTITUTE(H116," ",""),",",""),";",""))=UPPER(SUBSTITUTE(SUBSTITUTE(SUBSTITUTE(I116," ",""),",",""),";","")),"Correct","Wrong"))</f>
        <v/>
      </c>
      <c r="K116" s="29"/>
      <c r="L116" s="29"/>
      <c r="M116" s="27" t="str">
        <f aca="false">IF(E116="","",IFERROR(INDEX(Lists!$G$5:$G$9,MATCH(E116,Lists!$F$5:$F$9,0)),""))</f>
        <v/>
      </c>
      <c r="N116" s="33" t="str">
        <f aca="false">IF(OR(L116="",M116=""),"",IF(L116&gt;M116,"Slow",IF(AND(J116="Wrong",L116&lt;0.5*M116),"Rushed?","OK")))</f>
        <v/>
      </c>
      <c r="O116" s="30"/>
      <c r="P116" s="30"/>
      <c r="Q116" s="34" t="str">
        <f aca="false">IF(OR(B116="",J116=""),"",IF(OR(J116="Wrong",K116="50-50",K116="Guess"),B116+Lists!$Y$5,""))</f>
        <v/>
      </c>
      <c r="R116" s="29"/>
      <c r="S116" s="34" t="str">
        <f aca="false">IF(Q116="","",B116+Lists!$Y$6)</f>
        <v/>
      </c>
      <c r="T116" s="29"/>
      <c r="U116" s="33" t="str">
        <f aca="true">IF(J116="","",IF(Q116="","—",IF(T116="Correct","Mastered",IF(OR(R116="Wrong",T116="Wrong"),"Keep reviewing",IF(AND(R116="",TODAY()&gt;=Q116),"Retry 1 DUE",IF(AND(R116="Correct",T116="",TODAY()&gt;=S116),"Retry 2 DUE",IF(R116="","Retry 1 scheduled","Retry 2 scheduled")))))))</f>
        <v/>
      </c>
    </row>
    <row r="117" customFormat="false" ht="15" hidden="false" customHeight="false" outlineLevel="0" collapsed="false">
      <c r="A117" s="27" t="str">
        <f aca="false">IF(COUNTA(B117:I117)=0,"",ROW()-4)</f>
        <v/>
      </c>
      <c r="B117" s="28"/>
      <c r="C117" s="29"/>
      <c r="D117" s="30"/>
      <c r="E117" s="29"/>
      <c r="F117" s="30"/>
      <c r="G117" s="31"/>
      <c r="H117" s="32"/>
      <c r="I117" s="32"/>
      <c r="J117" s="33" t="str">
        <f aca="false">IF(OR(H117="",I117=""),"",IF(UPPER(SUBSTITUTE(SUBSTITUTE(SUBSTITUTE(H117," ",""),",",""),";",""))=UPPER(SUBSTITUTE(SUBSTITUTE(SUBSTITUTE(I117," ",""),",",""),";","")),"Correct","Wrong"))</f>
        <v/>
      </c>
      <c r="K117" s="29"/>
      <c r="L117" s="29"/>
      <c r="M117" s="27" t="str">
        <f aca="false">IF(E117="","",IFERROR(INDEX(Lists!$G$5:$G$9,MATCH(E117,Lists!$F$5:$F$9,0)),""))</f>
        <v/>
      </c>
      <c r="N117" s="33" t="str">
        <f aca="false">IF(OR(L117="",M117=""),"",IF(L117&gt;M117,"Slow",IF(AND(J117="Wrong",L117&lt;0.5*M117),"Rushed?","OK")))</f>
        <v/>
      </c>
      <c r="O117" s="30"/>
      <c r="P117" s="30"/>
      <c r="Q117" s="34" t="str">
        <f aca="false">IF(OR(B117="",J117=""),"",IF(OR(J117="Wrong",K117="50-50",K117="Guess"),B117+Lists!$Y$5,""))</f>
        <v/>
      </c>
      <c r="R117" s="29"/>
      <c r="S117" s="34" t="str">
        <f aca="false">IF(Q117="","",B117+Lists!$Y$6)</f>
        <v/>
      </c>
      <c r="T117" s="29"/>
      <c r="U117" s="33" t="str">
        <f aca="true">IF(J117="","",IF(Q117="","—",IF(T117="Correct","Mastered",IF(OR(R117="Wrong",T117="Wrong"),"Keep reviewing",IF(AND(R117="",TODAY()&gt;=Q117),"Retry 1 DUE",IF(AND(R117="Correct",T117="",TODAY()&gt;=S117),"Retry 2 DUE",IF(R117="","Retry 1 scheduled","Retry 2 scheduled")))))))</f>
        <v/>
      </c>
    </row>
    <row r="118" customFormat="false" ht="15" hidden="false" customHeight="false" outlineLevel="0" collapsed="false">
      <c r="A118" s="27" t="str">
        <f aca="false">IF(COUNTA(B118:I118)=0,"",ROW()-4)</f>
        <v/>
      </c>
      <c r="B118" s="28"/>
      <c r="C118" s="29"/>
      <c r="D118" s="30"/>
      <c r="E118" s="29"/>
      <c r="F118" s="30"/>
      <c r="G118" s="31"/>
      <c r="H118" s="32"/>
      <c r="I118" s="32"/>
      <c r="J118" s="33" t="str">
        <f aca="false">IF(OR(H118="",I118=""),"",IF(UPPER(SUBSTITUTE(SUBSTITUTE(SUBSTITUTE(H118," ",""),",",""),";",""))=UPPER(SUBSTITUTE(SUBSTITUTE(SUBSTITUTE(I118," ",""),",",""),";","")),"Correct","Wrong"))</f>
        <v/>
      </c>
      <c r="K118" s="29"/>
      <c r="L118" s="29"/>
      <c r="M118" s="27" t="str">
        <f aca="false">IF(E118="","",IFERROR(INDEX(Lists!$G$5:$G$9,MATCH(E118,Lists!$F$5:$F$9,0)),""))</f>
        <v/>
      </c>
      <c r="N118" s="33" t="str">
        <f aca="false">IF(OR(L118="",M118=""),"",IF(L118&gt;M118,"Slow",IF(AND(J118="Wrong",L118&lt;0.5*M118),"Rushed?","OK")))</f>
        <v/>
      </c>
      <c r="O118" s="30"/>
      <c r="P118" s="30"/>
      <c r="Q118" s="34" t="str">
        <f aca="false">IF(OR(B118="",J118=""),"",IF(OR(J118="Wrong",K118="50-50",K118="Guess"),B118+Lists!$Y$5,""))</f>
        <v/>
      </c>
      <c r="R118" s="29"/>
      <c r="S118" s="34" t="str">
        <f aca="false">IF(Q118="","",B118+Lists!$Y$6)</f>
        <v/>
      </c>
      <c r="T118" s="29"/>
      <c r="U118" s="33" t="str">
        <f aca="true">IF(J118="","",IF(Q118="","—",IF(T118="Correct","Mastered",IF(OR(R118="Wrong",T118="Wrong"),"Keep reviewing",IF(AND(R118="",TODAY()&gt;=Q118),"Retry 1 DUE",IF(AND(R118="Correct",T118="",TODAY()&gt;=S118),"Retry 2 DUE",IF(R118="","Retry 1 scheduled","Retry 2 scheduled")))))))</f>
        <v/>
      </c>
    </row>
    <row r="119" customFormat="false" ht="15" hidden="false" customHeight="false" outlineLevel="0" collapsed="false">
      <c r="A119" s="27" t="str">
        <f aca="false">IF(COUNTA(B119:I119)=0,"",ROW()-4)</f>
        <v/>
      </c>
      <c r="B119" s="28"/>
      <c r="C119" s="29"/>
      <c r="D119" s="30"/>
      <c r="E119" s="29"/>
      <c r="F119" s="30"/>
      <c r="G119" s="31"/>
      <c r="H119" s="32"/>
      <c r="I119" s="32"/>
      <c r="J119" s="33" t="str">
        <f aca="false">IF(OR(H119="",I119=""),"",IF(UPPER(SUBSTITUTE(SUBSTITUTE(SUBSTITUTE(H119," ",""),",",""),";",""))=UPPER(SUBSTITUTE(SUBSTITUTE(SUBSTITUTE(I119," ",""),",",""),";","")),"Correct","Wrong"))</f>
        <v/>
      </c>
      <c r="K119" s="29"/>
      <c r="L119" s="29"/>
      <c r="M119" s="27" t="str">
        <f aca="false">IF(E119="","",IFERROR(INDEX(Lists!$G$5:$G$9,MATCH(E119,Lists!$F$5:$F$9,0)),""))</f>
        <v/>
      </c>
      <c r="N119" s="33" t="str">
        <f aca="false">IF(OR(L119="",M119=""),"",IF(L119&gt;M119,"Slow",IF(AND(J119="Wrong",L119&lt;0.5*M119),"Rushed?","OK")))</f>
        <v/>
      </c>
      <c r="O119" s="30"/>
      <c r="P119" s="30"/>
      <c r="Q119" s="34" t="str">
        <f aca="false">IF(OR(B119="",J119=""),"",IF(OR(J119="Wrong",K119="50-50",K119="Guess"),B119+Lists!$Y$5,""))</f>
        <v/>
      </c>
      <c r="R119" s="29"/>
      <c r="S119" s="34" t="str">
        <f aca="false">IF(Q119="","",B119+Lists!$Y$6)</f>
        <v/>
      </c>
      <c r="T119" s="29"/>
      <c r="U119" s="33" t="str">
        <f aca="true">IF(J119="","",IF(Q119="","—",IF(T119="Correct","Mastered",IF(OR(R119="Wrong",T119="Wrong"),"Keep reviewing",IF(AND(R119="",TODAY()&gt;=Q119),"Retry 1 DUE",IF(AND(R119="Correct",T119="",TODAY()&gt;=S119),"Retry 2 DUE",IF(R119="","Retry 1 scheduled","Retry 2 scheduled")))))))</f>
        <v/>
      </c>
    </row>
    <row r="120" customFormat="false" ht="15" hidden="false" customHeight="false" outlineLevel="0" collapsed="false">
      <c r="A120" s="27" t="str">
        <f aca="false">IF(COUNTA(B120:I120)=0,"",ROW()-4)</f>
        <v/>
      </c>
      <c r="B120" s="28"/>
      <c r="C120" s="29"/>
      <c r="D120" s="30"/>
      <c r="E120" s="29"/>
      <c r="F120" s="30"/>
      <c r="G120" s="31"/>
      <c r="H120" s="32"/>
      <c r="I120" s="32"/>
      <c r="J120" s="33" t="str">
        <f aca="false">IF(OR(H120="",I120=""),"",IF(UPPER(SUBSTITUTE(SUBSTITUTE(SUBSTITUTE(H120," ",""),",",""),";",""))=UPPER(SUBSTITUTE(SUBSTITUTE(SUBSTITUTE(I120," ",""),",",""),";","")),"Correct","Wrong"))</f>
        <v/>
      </c>
      <c r="K120" s="29"/>
      <c r="L120" s="29"/>
      <c r="M120" s="27" t="str">
        <f aca="false">IF(E120="","",IFERROR(INDEX(Lists!$G$5:$G$9,MATCH(E120,Lists!$F$5:$F$9,0)),""))</f>
        <v/>
      </c>
      <c r="N120" s="33" t="str">
        <f aca="false">IF(OR(L120="",M120=""),"",IF(L120&gt;M120,"Slow",IF(AND(J120="Wrong",L120&lt;0.5*M120),"Rushed?","OK")))</f>
        <v/>
      </c>
      <c r="O120" s="30"/>
      <c r="P120" s="30"/>
      <c r="Q120" s="34" t="str">
        <f aca="false">IF(OR(B120="",J120=""),"",IF(OR(J120="Wrong",K120="50-50",K120="Guess"),B120+Lists!$Y$5,""))</f>
        <v/>
      </c>
      <c r="R120" s="29"/>
      <c r="S120" s="34" t="str">
        <f aca="false">IF(Q120="","",B120+Lists!$Y$6)</f>
        <v/>
      </c>
      <c r="T120" s="29"/>
      <c r="U120" s="33" t="str">
        <f aca="true">IF(J120="","",IF(Q120="","—",IF(T120="Correct","Mastered",IF(OR(R120="Wrong",T120="Wrong"),"Keep reviewing",IF(AND(R120="",TODAY()&gt;=Q120),"Retry 1 DUE",IF(AND(R120="Correct",T120="",TODAY()&gt;=S120),"Retry 2 DUE",IF(R120="","Retry 1 scheduled","Retry 2 scheduled")))))))</f>
        <v/>
      </c>
    </row>
    <row r="121" customFormat="false" ht="15" hidden="false" customHeight="false" outlineLevel="0" collapsed="false">
      <c r="A121" s="27" t="str">
        <f aca="false">IF(COUNTA(B121:I121)=0,"",ROW()-4)</f>
        <v/>
      </c>
      <c r="B121" s="28"/>
      <c r="C121" s="29"/>
      <c r="D121" s="30"/>
      <c r="E121" s="29"/>
      <c r="F121" s="30"/>
      <c r="G121" s="31"/>
      <c r="H121" s="32"/>
      <c r="I121" s="32"/>
      <c r="J121" s="33" t="str">
        <f aca="false">IF(OR(H121="",I121=""),"",IF(UPPER(SUBSTITUTE(SUBSTITUTE(SUBSTITUTE(H121," ",""),",",""),";",""))=UPPER(SUBSTITUTE(SUBSTITUTE(SUBSTITUTE(I121," ",""),",",""),";","")),"Correct","Wrong"))</f>
        <v/>
      </c>
      <c r="K121" s="29"/>
      <c r="L121" s="29"/>
      <c r="M121" s="27" t="str">
        <f aca="false">IF(E121="","",IFERROR(INDEX(Lists!$G$5:$G$9,MATCH(E121,Lists!$F$5:$F$9,0)),""))</f>
        <v/>
      </c>
      <c r="N121" s="33" t="str">
        <f aca="false">IF(OR(L121="",M121=""),"",IF(L121&gt;M121,"Slow",IF(AND(J121="Wrong",L121&lt;0.5*M121),"Rushed?","OK")))</f>
        <v/>
      </c>
      <c r="O121" s="30"/>
      <c r="P121" s="30"/>
      <c r="Q121" s="34" t="str">
        <f aca="false">IF(OR(B121="",J121=""),"",IF(OR(J121="Wrong",K121="50-50",K121="Guess"),B121+Lists!$Y$5,""))</f>
        <v/>
      </c>
      <c r="R121" s="29"/>
      <c r="S121" s="34" t="str">
        <f aca="false">IF(Q121="","",B121+Lists!$Y$6)</f>
        <v/>
      </c>
      <c r="T121" s="29"/>
      <c r="U121" s="33" t="str">
        <f aca="true">IF(J121="","",IF(Q121="","—",IF(T121="Correct","Mastered",IF(OR(R121="Wrong",T121="Wrong"),"Keep reviewing",IF(AND(R121="",TODAY()&gt;=Q121),"Retry 1 DUE",IF(AND(R121="Correct",T121="",TODAY()&gt;=S121),"Retry 2 DUE",IF(R121="","Retry 1 scheduled","Retry 2 scheduled")))))))</f>
        <v/>
      </c>
    </row>
    <row r="122" customFormat="false" ht="15" hidden="false" customHeight="false" outlineLevel="0" collapsed="false">
      <c r="A122" s="27" t="str">
        <f aca="false">IF(COUNTA(B122:I122)=0,"",ROW()-4)</f>
        <v/>
      </c>
      <c r="B122" s="28"/>
      <c r="C122" s="29"/>
      <c r="D122" s="30"/>
      <c r="E122" s="29"/>
      <c r="F122" s="30"/>
      <c r="G122" s="31"/>
      <c r="H122" s="32"/>
      <c r="I122" s="32"/>
      <c r="J122" s="33" t="str">
        <f aca="false">IF(OR(H122="",I122=""),"",IF(UPPER(SUBSTITUTE(SUBSTITUTE(SUBSTITUTE(H122," ",""),",",""),";",""))=UPPER(SUBSTITUTE(SUBSTITUTE(SUBSTITUTE(I122," ",""),",",""),";","")),"Correct","Wrong"))</f>
        <v/>
      </c>
      <c r="K122" s="29"/>
      <c r="L122" s="29"/>
      <c r="M122" s="27" t="str">
        <f aca="false">IF(E122="","",IFERROR(INDEX(Lists!$G$5:$G$9,MATCH(E122,Lists!$F$5:$F$9,0)),""))</f>
        <v/>
      </c>
      <c r="N122" s="33" t="str">
        <f aca="false">IF(OR(L122="",M122=""),"",IF(L122&gt;M122,"Slow",IF(AND(J122="Wrong",L122&lt;0.5*M122),"Rushed?","OK")))</f>
        <v/>
      </c>
      <c r="O122" s="30"/>
      <c r="P122" s="30"/>
      <c r="Q122" s="34" t="str">
        <f aca="false">IF(OR(B122="",J122=""),"",IF(OR(J122="Wrong",K122="50-50",K122="Guess"),B122+Lists!$Y$5,""))</f>
        <v/>
      </c>
      <c r="R122" s="29"/>
      <c r="S122" s="34" t="str">
        <f aca="false">IF(Q122="","",B122+Lists!$Y$6)</f>
        <v/>
      </c>
      <c r="T122" s="29"/>
      <c r="U122" s="33" t="str">
        <f aca="true">IF(J122="","",IF(Q122="","—",IF(T122="Correct","Mastered",IF(OR(R122="Wrong",T122="Wrong"),"Keep reviewing",IF(AND(R122="",TODAY()&gt;=Q122),"Retry 1 DUE",IF(AND(R122="Correct",T122="",TODAY()&gt;=S122),"Retry 2 DUE",IF(R122="","Retry 1 scheduled","Retry 2 scheduled")))))))</f>
        <v/>
      </c>
    </row>
    <row r="123" customFormat="false" ht="15" hidden="false" customHeight="false" outlineLevel="0" collapsed="false">
      <c r="A123" s="27" t="str">
        <f aca="false">IF(COUNTA(B123:I123)=0,"",ROW()-4)</f>
        <v/>
      </c>
      <c r="B123" s="28"/>
      <c r="C123" s="29"/>
      <c r="D123" s="30"/>
      <c r="E123" s="29"/>
      <c r="F123" s="30"/>
      <c r="G123" s="31"/>
      <c r="H123" s="32"/>
      <c r="I123" s="32"/>
      <c r="J123" s="33" t="str">
        <f aca="false">IF(OR(H123="",I123=""),"",IF(UPPER(SUBSTITUTE(SUBSTITUTE(SUBSTITUTE(H123," ",""),",",""),";",""))=UPPER(SUBSTITUTE(SUBSTITUTE(SUBSTITUTE(I123," ",""),",",""),";","")),"Correct","Wrong"))</f>
        <v/>
      </c>
      <c r="K123" s="29"/>
      <c r="L123" s="29"/>
      <c r="M123" s="27" t="str">
        <f aca="false">IF(E123="","",IFERROR(INDEX(Lists!$G$5:$G$9,MATCH(E123,Lists!$F$5:$F$9,0)),""))</f>
        <v/>
      </c>
      <c r="N123" s="33" t="str">
        <f aca="false">IF(OR(L123="",M123=""),"",IF(L123&gt;M123,"Slow",IF(AND(J123="Wrong",L123&lt;0.5*M123),"Rushed?","OK")))</f>
        <v/>
      </c>
      <c r="O123" s="30"/>
      <c r="P123" s="30"/>
      <c r="Q123" s="34" t="str">
        <f aca="false">IF(OR(B123="",J123=""),"",IF(OR(J123="Wrong",K123="50-50",K123="Guess"),B123+Lists!$Y$5,""))</f>
        <v/>
      </c>
      <c r="R123" s="29"/>
      <c r="S123" s="34" t="str">
        <f aca="false">IF(Q123="","",B123+Lists!$Y$6)</f>
        <v/>
      </c>
      <c r="T123" s="29"/>
      <c r="U123" s="33" t="str">
        <f aca="true">IF(J123="","",IF(Q123="","—",IF(T123="Correct","Mastered",IF(OR(R123="Wrong",T123="Wrong"),"Keep reviewing",IF(AND(R123="",TODAY()&gt;=Q123),"Retry 1 DUE",IF(AND(R123="Correct",T123="",TODAY()&gt;=S123),"Retry 2 DUE",IF(R123="","Retry 1 scheduled","Retry 2 scheduled")))))))</f>
        <v/>
      </c>
    </row>
    <row r="124" customFormat="false" ht="15" hidden="false" customHeight="false" outlineLevel="0" collapsed="false">
      <c r="A124" s="27" t="str">
        <f aca="false">IF(COUNTA(B124:I124)=0,"",ROW()-4)</f>
        <v/>
      </c>
      <c r="B124" s="28"/>
      <c r="C124" s="29"/>
      <c r="D124" s="30"/>
      <c r="E124" s="29"/>
      <c r="F124" s="30"/>
      <c r="G124" s="31"/>
      <c r="H124" s="32"/>
      <c r="I124" s="32"/>
      <c r="J124" s="33" t="str">
        <f aca="false">IF(OR(H124="",I124=""),"",IF(UPPER(SUBSTITUTE(SUBSTITUTE(SUBSTITUTE(H124," ",""),",",""),";",""))=UPPER(SUBSTITUTE(SUBSTITUTE(SUBSTITUTE(I124," ",""),",",""),";","")),"Correct","Wrong"))</f>
        <v/>
      </c>
      <c r="K124" s="29"/>
      <c r="L124" s="29"/>
      <c r="M124" s="27" t="str">
        <f aca="false">IF(E124="","",IFERROR(INDEX(Lists!$G$5:$G$9,MATCH(E124,Lists!$F$5:$F$9,0)),""))</f>
        <v/>
      </c>
      <c r="N124" s="33" t="str">
        <f aca="false">IF(OR(L124="",M124=""),"",IF(L124&gt;M124,"Slow",IF(AND(J124="Wrong",L124&lt;0.5*M124),"Rushed?","OK")))</f>
        <v/>
      </c>
      <c r="O124" s="30"/>
      <c r="P124" s="30"/>
      <c r="Q124" s="34" t="str">
        <f aca="false">IF(OR(B124="",J124=""),"",IF(OR(J124="Wrong",K124="50-50",K124="Guess"),B124+Lists!$Y$5,""))</f>
        <v/>
      </c>
      <c r="R124" s="29"/>
      <c r="S124" s="34" t="str">
        <f aca="false">IF(Q124="","",B124+Lists!$Y$6)</f>
        <v/>
      </c>
      <c r="T124" s="29"/>
      <c r="U124" s="33" t="str">
        <f aca="true">IF(J124="","",IF(Q124="","—",IF(T124="Correct","Mastered",IF(OR(R124="Wrong",T124="Wrong"),"Keep reviewing",IF(AND(R124="",TODAY()&gt;=Q124),"Retry 1 DUE",IF(AND(R124="Correct",T124="",TODAY()&gt;=S124),"Retry 2 DUE",IF(R124="","Retry 1 scheduled","Retry 2 scheduled")))))))</f>
        <v/>
      </c>
    </row>
    <row r="125" customFormat="false" ht="15" hidden="false" customHeight="false" outlineLevel="0" collapsed="false">
      <c r="A125" s="27" t="str">
        <f aca="false">IF(COUNTA(B125:I125)=0,"",ROW()-4)</f>
        <v/>
      </c>
      <c r="B125" s="28"/>
      <c r="C125" s="29"/>
      <c r="D125" s="30"/>
      <c r="E125" s="29"/>
      <c r="F125" s="30"/>
      <c r="G125" s="31"/>
      <c r="H125" s="32"/>
      <c r="I125" s="32"/>
      <c r="J125" s="33" t="str">
        <f aca="false">IF(OR(H125="",I125=""),"",IF(UPPER(SUBSTITUTE(SUBSTITUTE(SUBSTITUTE(H125," ",""),",",""),";",""))=UPPER(SUBSTITUTE(SUBSTITUTE(SUBSTITUTE(I125," ",""),",",""),";","")),"Correct","Wrong"))</f>
        <v/>
      </c>
      <c r="K125" s="29"/>
      <c r="L125" s="29"/>
      <c r="M125" s="27" t="str">
        <f aca="false">IF(E125="","",IFERROR(INDEX(Lists!$G$5:$G$9,MATCH(E125,Lists!$F$5:$F$9,0)),""))</f>
        <v/>
      </c>
      <c r="N125" s="33" t="str">
        <f aca="false">IF(OR(L125="",M125=""),"",IF(L125&gt;M125,"Slow",IF(AND(J125="Wrong",L125&lt;0.5*M125),"Rushed?","OK")))</f>
        <v/>
      </c>
      <c r="O125" s="30"/>
      <c r="P125" s="30"/>
      <c r="Q125" s="34" t="str">
        <f aca="false">IF(OR(B125="",J125=""),"",IF(OR(J125="Wrong",K125="50-50",K125="Guess"),B125+Lists!$Y$5,""))</f>
        <v/>
      </c>
      <c r="R125" s="29"/>
      <c r="S125" s="34" t="str">
        <f aca="false">IF(Q125="","",B125+Lists!$Y$6)</f>
        <v/>
      </c>
      <c r="T125" s="29"/>
      <c r="U125" s="33" t="str">
        <f aca="true">IF(J125="","",IF(Q125="","—",IF(T125="Correct","Mastered",IF(OR(R125="Wrong",T125="Wrong"),"Keep reviewing",IF(AND(R125="",TODAY()&gt;=Q125),"Retry 1 DUE",IF(AND(R125="Correct",T125="",TODAY()&gt;=S125),"Retry 2 DUE",IF(R125="","Retry 1 scheduled","Retry 2 scheduled")))))))</f>
        <v/>
      </c>
    </row>
    <row r="126" customFormat="false" ht="15" hidden="false" customHeight="false" outlineLevel="0" collapsed="false">
      <c r="A126" s="27" t="str">
        <f aca="false">IF(COUNTA(B126:I126)=0,"",ROW()-4)</f>
        <v/>
      </c>
      <c r="B126" s="28"/>
      <c r="C126" s="29"/>
      <c r="D126" s="30"/>
      <c r="E126" s="29"/>
      <c r="F126" s="30"/>
      <c r="G126" s="31"/>
      <c r="H126" s="32"/>
      <c r="I126" s="32"/>
      <c r="J126" s="33" t="str">
        <f aca="false">IF(OR(H126="",I126=""),"",IF(UPPER(SUBSTITUTE(SUBSTITUTE(SUBSTITUTE(H126," ",""),",",""),";",""))=UPPER(SUBSTITUTE(SUBSTITUTE(SUBSTITUTE(I126," ",""),",",""),";","")),"Correct","Wrong"))</f>
        <v/>
      </c>
      <c r="K126" s="29"/>
      <c r="L126" s="29"/>
      <c r="M126" s="27" t="str">
        <f aca="false">IF(E126="","",IFERROR(INDEX(Lists!$G$5:$G$9,MATCH(E126,Lists!$F$5:$F$9,0)),""))</f>
        <v/>
      </c>
      <c r="N126" s="33" t="str">
        <f aca="false">IF(OR(L126="",M126=""),"",IF(L126&gt;M126,"Slow",IF(AND(J126="Wrong",L126&lt;0.5*M126),"Rushed?","OK")))</f>
        <v/>
      </c>
      <c r="O126" s="30"/>
      <c r="P126" s="30"/>
      <c r="Q126" s="34" t="str">
        <f aca="false">IF(OR(B126="",J126=""),"",IF(OR(J126="Wrong",K126="50-50",K126="Guess"),B126+Lists!$Y$5,""))</f>
        <v/>
      </c>
      <c r="R126" s="29"/>
      <c r="S126" s="34" t="str">
        <f aca="false">IF(Q126="","",B126+Lists!$Y$6)</f>
        <v/>
      </c>
      <c r="T126" s="29"/>
      <c r="U126" s="33" t="str">
        <f aca="true">IF(J126="","",IF(Q126="","—",IF(T126="Correct","Mastered",IF(OR(R126="Wrong",T126="Wrong"),"Keep reviewing",IF(AND(R126="",TODAY()&gt;=Q126),"Retry 1 DUE",IF(AND(R126="Correct",T126="",TODAY()&gt;=S126),"Retry 2 DUE",IF(R126="","Retry 1 scheduled","Retry 2 scheduled")))))))</f>
        <v/>
      </c>
    </row>
    <row r="127" customFormat="false" ht="15" hidden="false" customHeight="false" outlineLevel="0" collapsed="false">
      <c r="A127" s="27" t="str">
        <f aca="false">IF(COUNTA(B127:I127)=0,"",ROW()-4)</f>
        <v/>
      </c>
      <c r="B127" s="28"/>
      <c r="C127" s="29"/>
      <c r="D127" s="30"/>
      <c r="E127" s="29"/>
      <c r="F127" s="30"/>
      <c r="G127" s="31"/>
      <c r="H127" s="32"/>
      <c r="I127" s="32"/>
      <c r="J127" s="33" t="str">
        <f aca="false">IF(OR(H127="",I127=""),"",IF(UPPER(SUBSTITUTE(SUBSTITUTE(SUBSTITUTE(H127," ",""),",",""),";",""))=UPPER(SUBSTITUTE(SUBSTITUTE(SUBSTITUTE(I127," ",""),",",""),";","")),"Correct","Wrong"))</f>
        <v/>
      </c>
      <c r="K127" s="29"/>
      <c r="L127" s="29"/>
      <c r="M127" s="27" t="str">
        <f aca="false">IF(E127="","",IFERROR(INDEX(Lists!$G$5:$G$9,MATCH(E127,Lists!$F$5:$F$9,0)),""))</f>
        <v/>
      </c>
      <c r="N127" s="33" t="str">
        <f aca="false">IF(OR(L127="",M127=""),"",IF(L127&gt;M127,"Slow",IF(AND(J127="Wrong",L127&lt;0.5*M127),"Rushed?","OK")))</f>
        <v/>
      </c>
      <c r="O127" s="30"/>
      <c r="P127" s="30"/>
      <c r="Q127" s="34" t="str">
        <f aca="false">IF(OR(B127="",J127=""),"",IF(OR(J127="Wrong",K127="50-50",K127="Guess"),B127+Lists!$Y$5,""))</f>
        <v/>
      </c>
      <c r="R127" s="29"/>
      <c r="S127" s="34" t="str">
        <f aca="false">IF(Q127="","",B127+Lists!$Y$6)</f>
        <v/>
      </c>
      <c r="T127" s="29"/>
      <c r="U127" s="33" t="str">
        <f aca="true">IF(J127="","",IF(Q127="","—",IF(T127="Correct","Mastered",IF(OR(R127="Wrong",T127="Wrong"),"Keep reviewing",IF(AND(R127="",TODAY()&gt;=Q127),"Retry 1 DUE",IF(AND(R127="Correct",T127="",TODAY()&gt;=S127),"Retry 2 DUE",IF(R127="","Retry 1 scheduled","Retry 2 scheduled")))))))</f>
        <v/>
      </c>
    </row>
    <row r="128" customFormat="false" ht="15" hidden="false" customHeight="false" outlineLevel="0" collapsed="false">
      <c r="A128" s="27" t="str">
        <f aca="false">IF(COUNTA(B128:I128)=0,"",ROW()-4)</f>
        <v/>
      </c>
      <c r="B128" s="28"/>
      <c r="C128" s="29"/>
      <c r="D128" s="30"/>
      <c r="E128" s="29"/>
      <c r="F128" s="30"/>
      <c r="G128" s="31"/>
      <c r="H128" s="32"/>
      <c r="I128" s="32"/>
      <c r="J128" s="33" t="str">
        <f aca="false">IF(OR(H128="",I128=""),"",IF(UPPER(SUBSTITUTE(SUBSTITUTE(SUBSTITUTE(H128," ",""),",",""),";",""))=UPPER(SUBSTITUTE(SUBSTITUTE(SUBSTITUTE(I128," ",""),",",""),";","")),"Correct","Wrong"))</f>
        <v/>
      </c>
      <c r="K128" s="29"/>
      <c r="L128" s="29"/>
      <c r="M128" s="27" t="str">
        <f aca="false">IF(E128="","",IFERROR(INDEX(Lists!$G$5:$G$9,MATCH(E128,Lists!$F$5:$F$9,0)),""))</f>
        <v/>
      </c>
      <c r="N128" s="33" t="str">
        <f aca="false">IF(OR(L128="",M128=""),"",IF(L128&gt;M128,"Slow",IF(AND(J128="Wrong",L128&lt;0.5*M128),"Rushed?","OK")))</f>
        <v/>
      </c>
      <c r="O128" s="30"/>
      <c r="P128" s="30"/>
      <c r="Q128" s="34" t="str">
        <f aca="false">IF(OR(B128="",J128=""),"",IF(OR(J128="Wrong",K128="50-50",K128="Guess"),B128+Lists!$Y$5,""))</f>
        <v/>
      </c>
      <c r="R128" s="29"/>
      <c r="S128" s="34" t="str">
        <f aca="false">IF(Q128="","",B128+Lists!$Y$6)</f>
        <v/>
      </c>
      <c r="T128" s="29"/>
      <c r="U128" s="33" t="str">
        <f aca="true">IF(J128="","",IF(Q128="","—",IF(T128="Correct","Mastered",IF(OR(R128="Wrong",T128="Wrong"),"Keep reviewing",IF(AND(R128="",TODAY()&gt;=Q128),"Retry 1 DUE",IF(AND(R128="Correct",T128="",TODAY()&gt;=S128),"Retry 2 DUE",IF(R128="","Retry 1 scheduled","Retry 2 scheduled")))))))</f>
        <v/>
      </c>
    </row>
    <row r="129" customFormat="false" ht="15" hidden="false" customHeight="false" outlineLevel="0" collapsed="false">
      <c r="A129" s="27" t="str">
        <f aca="false">IF(COUNTA(B129:I129)=0,"",ROW()-4)</f>
        <v/>
      </c>
      <c r="B129" s="28"/>
      <c r="C129" s="29"/>
      <c r="D129" s="30"/>
      <c r="E129" s="29"/>
      <c r="F129" s="30"/>
      <c r="G129" s="31"/>
      <c r="H129" s="32"/>
      <c r="I129" s="32"/>
      <c r="J129" s="33" t="str">
        <f aca="false">IF(OR(H129="",I129=""),"",IF(UPPER(SUBSTITUTE(SUBSTITUTE(SUBSTITUTE(H129," ",""),",",""),";",""))=UPPER(SUBSTITUTE(SUBSTITUTE(SUBSTITUTE(I129," ",""),",",""),";","")),"Correct","Wrong"))</f>
        <v/>
      </c>
      <c r="K129" s="29"/>
      <c r="L129" s="29"/>
      <c r="M129" s="27" t="str">
        <f aca="false">IF(E129="","",IFERROR(INDEX(Lists!$G$5:$G$9,MATCH(E129,Lists!$F$5:$F$9,0)),""))</f>
        <v/>
      </c>
      <c r="N129" s="33" t="str">
        <f aca="false">IF(OR(L129="",M129=""),"",IF(L129&gt;M129,"Slow",IF(AND(J129="Wrong",L129&lt;0.5*M129),"Rushed?","OK")))</f>
        <v/>
      </c>
      <c r="O129" s="30"/>
      <c r="P129" s="30"/>
      <c r="Q129" s="34" t="str">
        <f aca="false">IF(OR(B129="",J129=""),"",IF(OR(J129="Wrong",K129="50-50",K129="Guess"),B129+Lists!$Y$5,""))</f>
        <v/>
      </c>
      <c r="R129" s="29"/>
      <c r="S129" s="34" t="str">
        <f aca="false">IF(Q129="","",B129+Lists!$Y$6)</f>
        <v/>
      </c>
      <c r="T129" s="29"/>
      <c r="U129" s="33" t="str">
        <f aca="true">IF(J129="","",IF(Q129="","—",IF(T129="Correct","Mastered",IF(OR(R129="Wrong",T129="Wrong"),"Keep reviewing",IF(AND(R129="",TODAY()&gt;=Q129),"Retry 1 DUE",IF(AND(R129="Correct",T129="",TODAY()&gt;=S129),"Retry 2 DUE",IF(R129="","Retry 1 scheduled","Retry 2 scheduled")))))))</f>
        <v/>
      </c>
    </row>
    <row r="130" customFormat="false" ht="15" hidden="false" customHeight="false" outlineLevel="0" collapsed="false">
      <c r="A130" s="27" t="str">
        <f aca="false">IF(COUNTA(B130:I130)=0,"",ROW()-4)</f>
        <v/>
      </c>
      <c r="B130" s="28"/>
      <c r="C130" s="29"/>
      <c r="D130" s="30"/>
      <c r="E130" s="29"/>
      <c r="F130" s="30"/>
      <c r="G130" s="31"/>
      <c r="H130" s="32"/>
      <c r="I130" s="32"/>
      <c r="J130" s="33" t="str">
        <f aca="false">IF(OR(H130="",I130=""),"",IF(UPPER(SUBSTITUTE(SUBSTITUTE(SUBSTITUTE(H130," ",""),",",""),";",""))=UPPER(SUBSTITUTE(SUBSTITUTE(SUBSTITUTE(I130," ",""),",",""),";","")),"Correct","Wrong"))</f>
        <v/>
      </c>
      <c r="K130" s="29"/>
      <c r="L130" s="29"/>
      <c r="M130" s="27" t="str">
        <f aca="false">IF(E130="","",IFERROR(INDEX(Lists!$G$5:$G$9,MATCH(E130,Lists!$F$5:$F$9,0)),""))</f>
        <v/>
      </c>
      <c r="N130" s="33" t="str">
        <f aca="false">IF(OR(L130="",M130=""),"",IF(L130&gt;M130,"Slow",IF(AND(J130="Wrong",L130&lt;0.5*M130),"Rushed?","OK")))</f>
        <v/>
      </c>
      <c r="O130" s="30"/>
      <c r="P130" s="30"/>
      <c r="Q130" s="34" t="str">
        <f aca="false">IF(OR(B130="",J130=""),"",IF(OR(J130="Wrong",K130="50-50",K130="Guess"),B130+Lists!$Y$5,""))</f>
        <v/>
      </c>
      <c r="R130" s="29"/>
      <c r="S130" s="34" t="str">
        <f aca="false">IF(Q130="","",B130+Lists!$Y$6)</f>
        <v/>
      </c>
      <c r="T130" s="29"/>
      <c r="U130" s="33" t="str">
        <f aca="true">IF(J130="","",IF(Q130="","—",IF(T130="Correct","Mastered",IF(OR(R130="Wrong",T130="Wrong"),"Keep reviewing",IF(AND(R130="",TODAY()&gt;=Q130),"Retry 1 DUE",IF(AND(R130="Correct",T130="",TODAY()&gt;=S130),"Retry 2 DUE",IF(R130="","Retry 1 scheduled","Retry 2 scheduled")))))))</f>
        <v/>
      </c>
    </row>
    <row r="131" customFormat="false" ht="15" hidden="false" customHeight="false" outlineLevel="0" collapsed="false">
      <c r="A131" s="27" t="str">
        <f aca="false">IF(COUNTA(B131:I131)=0,"",ROW()-4)</f>
        <v/>
      </c>
      <c r="B131" s="28"/>
      <c r="C131" s="29"/>
      <c r="D131" s="30"/>
      <c r="E131" s="29"/>
      <c r="F131" s="30"/>
      <c r="G131" s="31"/>
      <c r="H131" s="32"/>
      <c r="I131" s="32"/>
      <c r="J131" s="33" t="str">
        <f aca="false">IF(OR(H131="",I131=""),"",IF(UPPER(SUBSTITUTE(SUBSTITUTE(SUBSTITUTE(H131," ",""),",",""),";",""))=UPPER(SUBSTITUTE(SUBSTITUTE(SUBSTITUTE(I131," ",""),",",""),";","")),"Correct","Wrong"))</f>
        <v/>
      </c>
      <c r="K131" s="29"/>
      <c r="L131" s="29"/>
      <c r="M131" s="27" t="str">
        <f aca="false">IF(E131="","",IFERROR(INDEX(Lists!$G$5:$G$9,MATCH(E131,Lists!$F$5:$F$9,0)),""))</f>
        <v/>
      </c>
      <c r="N131" s="33" t="str">
        <f aca="false">IF(OR(L131="",M131=""),"",IF(L131&gt;M131,"Slow",IF(AND(J131="Wrong",L131&lt;0.5*M131),"Rushed?","OK")))</f>
        <v/>
      </c>
      <c r="O131" s="30"/>
      <c r="P131" s="30"/>
      <c r="Q131" s="34" t="str">
        <f aca="false">IF(OR(B131="",J131=""),"",IF(OR(J131="Wrong",K131="50-50",K131="Guess"),B131+Lists!$Y$5,""))</f>
        <v/>
      </c>
      <c r="R131" s="29"/>
      <c r="S131" s="34" t="str">
        <f aca="false">IF(Q131="","",B131+Lists!$Y$6)</f>
        <v/>
      </c>
      <c r="T131" s="29"/>
      <c r="U131" s="33" t="str">
        <f aca="true">IF(J131="","",IF(Q131="","—",IF(T131="Correct","Mastered",IF(OR(R131="Wrong",T131="Wrong"),"Keep reviewing",IF(AND(R131="",TODAY()&gt;=Q131),"Retry 1 DUE",IF(AND(R131="Correct",T131="",TODAY()&gt;=S131),"Retry 2 DUE",IF(R131="","Retry 1 scheduled","Retry 2 scheduled")))))))</f>
        <v/>
      </c>
    </row>
    <row r="132" customFormat="false" ht="15" hidden="false" customHeight="false" outlineLevel="0" collapsed="false">
      <c r="A132" s="27" t="str">
        <f aca="false">IF(COUNTA(B132:I132)=0,"",ROW()-4)</f>
        <v/>
      </c>
      <c r="B132" s="28"/>
      <c r="C132" s="29"/>
      <c r="D132" s="30"/>
      <c r="E132" s="29"/>
      <c r="F132" s="30"/>
      <c r="G132" s="31"/>
      <c r="H132" s="32"/>
      <c r="I132" s="32"/>
      <c r="J132" s="33" t="str">
        <f aca="false">IF(OR(H132="",I132=""),"",IF(UPPER(SUBSTITUTE(SUBSTITUTE(SUBSTITUTE(H132," ",""),",",""),";",""))=UPPER(SUBSTITUTE(SUBSTITUTE(SUBSTITUTE(I132," ",""),",",""),";","")),"Correct","Wrong"))</f>
        <v/>
      </c>
      <c r="K132" s="29"/>
      <c r="L132" s="29"/>
      <c r="M132" s="27" t="str">
        <f aca="false">IF(E132="","",IFERROR(INDEX(Lists!$G$5:$G$9,MATCH(E132,Lists!$F$5:$F$9,0)),""))</f>
        <v/>
      </c>
      <c r="N132" s="33" t="str">
        <f aca="false">IF(OR(L132="",M132=""),"",IF(L132&gt;M132,"Slow",IF(AND(J132="Wrong",L132&lt;0.5*M132),"Rushed?","OK")))</f>
        <v/>
      </c>
      <c r="O132" s="30"/>
      <c r="P132" s="30"/>
      <c r="Q132" s="34" t="str">
        <f aca="false">IF(OR(B132="",J132=""),"",IF(OR(J132="Wrong",K132="50-50",K132="Guess"),B132+Lists!$Y$5,""))</f>
        <v/>
      </c>
      <c r="R132" s="29"/>
      <c r="S132" s="34" t="str">
        <f aca="false">IF(Q132="","",B132+Lists!$Y$6)</f>
        <v/>
      </c>
      <c r="T132" s="29"/>
      <c r="U132" s="33" t="str">
        <f aca="true">IF(J132="","",IF(Q132="","—",IF(T132="Correct","Mastered",IF(OR(R132="Wrong",T132="Wrong"),"Keep reviewing",IF(AND(R132="",TODAY()&gt;=Q132),"Retry 1 DUE",IF(AND(R132="Correct",T132="",TODAY()&gt;=S132),"Retry 2 DUE",IF(R132="","Retry 1 scheduled","Retry 2 scheduled")))))))</f>
        <v/>
      </c>
    </row>
    <row r="133" customFormat="false" ht="15" hidden="false" customHeight="false" outlineLevel="0" collapsed="false">
      <c r="A133" s="27" t="str">
        <f aca="false">IF(COUNTA(B133:I133)=0,"",ROW()-4)</f>
        <v/>
      </c>
      <c r="B133" s="28"/>
      <c r="C133" s="29"/>
      <c r="D133" s="30"/>
      <c r="E133" s="29"/>
      <c r="F133" s="30"/>
      <c r="G133" s="31"/>
      <c r="H133" s="32"/>
      <c r="I133" s="32"/>
      <c r="J133" s="33" t="str">
        <f aca="false">IF(OR(H133="",I133=""),"",IF(UPPER(SUBSTITUTE(SUBSTITUTE(SUBSTITUTE(H133," ",""),",",""),";",""))=UPPER(SUBSTITUTE(SUBSTITUTE(SUBSTITUTE(I133," ",""),",",""),";","")),"Correct","Wrong"))</f>
        <v/>
      </c>
      <c r="K133" s="29"/>
      <c r="L133" s="29"/>
      <c r="M133" s="27" t="str">
        <f aca="false">IF(E133="","",IFERROR(INDEX(Lists!$G$5:$G$9,MATCH(E133,Lists!$F$5:$F$9,0)),""))</f>
        <v/>
      </c>
      <c r="N133" s="33" t="str">
        <f aca="false">IF(OR(L133="",M133=""),"",IF(L133&gt;M133,"Slow",IF(AND(J133="Wrong",L133&lt;0.5*M133),"Rushed?","OK")))</f>
        <v/>
      </c>
      <c r="O133" s="30"/>
      <c r="P133" s="30"/>
      <c r="Q133" s="34" t="str">
        <f aca="false">IF(OR(B133="",J133=""),"",IF(OR(J133="Wrong",K133="50-50",K133="Guess"),B133+Lists!$Y$5,""))</f>
        <v/>
      </c>
      <c r="R133" s="29"/>
      <c r="S133" s="34" t="str">
        <f aca="false">IF(Q133="","",B133+Lists!$Y$6)</f>
        <v/>
      </c>
      <c r="T133" s="29"/>
      <c r="U133" s="33" t="str">
        <f aca="true">IF(J133="","",IF(Q133="","—",IF(T133="Correct","Mastered",IF(OR(R133="Wrong",T133="Wrong"),"Keep reviewing",IF(AND(R133="",TODAY()&gt;=Q133),"Retry 1 DUE",IF(AND(R133="Correct",T133="",TODAY()&gt;=S133),"Retry 2 DUE",IF(R133="","Retry 1 scheduled","Retry 2 scheduled")))))))</f>
        <v/>
      </c>
    </row>
    <row r="134" customFormat="false" ht="15" hidden="false" customHeight="false" outlineLevel="0" collapsed="false">
      <c r="A134" s="27" t="str">
        <f aca="false">IF(COUNTA(B134:I134)=0,"",ROW()-4)</f>
        <v/>
      </c>
      <c r="B134" s="28"/>
      <c r="C134" s="29"/>
      <c r="D134" s="30"/>
      <c r="E134" s="29"/>
      <c r="F134" s="30"/>
      <c r="G134" s="31"/>
      <c r="H134" s="32"/>
      <c r="I134" s="32"/>
      <c r="J134" s="33" t="str">
        <f aca="false">IF(OR(H134="",I134=""),"",IF(UPPER(SUBSTITUTE(SUBSTITUTE(SUBSTITUTE(H134," ",""),",",""),";",""))=UPPER(SUBSTITUTE(SUBSTITUTE(SUBSTITUTE(I134," ",""),",",""),";","")),"Correct","Wrong"))</f>
        <v/>
      </c>
      <c r="K134" s="29"/>
      <c r="L134" s="29"/>
      <c r="M134" s="27" t="str">
        <f aca="false">IF(E134="","",IFERROR(INDEX(Lists!$G$5:$G$9,MATCH(E134,Lists!$F$5:$F$9,0)),""))</f>
        <v/>
      </c>
      <c r="N134" s="33" t="str">
        <f aca="false">IF(OR(L134="",M134=""),"",IF(L134&gt;M134,"Slow",IF(AND(J134="Wrong",L134&lt;0.5*M134),"Rushed?","OK")))</f>
        <v/>
      </c>
      <c r="O134" s="30"/>
      <c r="P134" s="30"/>
      <c r="Q134" s="34" t="str">
        <f aca="false">IF(OR(B134="",J134=""),"",IF(OR(J134="Wrong",K134="50-50",K134="Guess"),B134+Lists!$Y$5,""))</f>
        <v/>
      </c>
      <c r="R134" s="29"/>
      <c r="S134" s="34" t="str">
        <f aca="false">IF(Q134="","",B134+Lists!$Y$6)</f>
        <v/>
      </c>
      <c r="T134" s="29"/>
      <c r="U134" s="33" t="str">
        <f aca="true">IF(J134="","",IF(Q134="","—",IF(T134="Correct","Mastered",IF(OR(R134="Wrong",T134="Wrong"),"Keep reviewing",IF(AND(R134="",TODAY()&gt;=Q134),"Retry 1 DUE",IF(AND(R134="Correct",T134="",TODAY()&gt;=S134),"Retry 2 DUE",IF(R134="","Retry 1 scheduled","Retry 2 scheduled")))))))</f>
        <v/>
      </c>
    </row>
    <row r="135" customFormat="false" ht="15" hidden="false" customHeight="false" outlineLevel="0" collapsed="false">
      <c r="A135" s="27" t="str">
        <f aca="false">IF(COUNTA(B135:I135)=0,"",ROW()-4)</f>
        <v/>
      </c>
      <c r="B135" s="28"/>
      <c r="C135" s="29"/>
      <c r="D135" s="30"/>
      <c r="E135" s="29"/>
      <c r="F135" s="30"/>
      <c r="G135" s="31"/>
      <c r="H135" s="32"/>
      <c r="I135" s="32"/>
      <c r="J135" s="33" t="str">
        <f aca="false">IF(OR(H135="",I135=""),"",IF(UPPER(SUBSTITUTE(SUBSTITUTE(SUBSTITUTE(H135," ",""),",",""),";",""))=UPPER(SUBSTITUTE(SUBSTITUTE(SUBSTITUTE(I135," ",""),",",""),";","")),"Correct","Wrong"))</f>
        <v/>
      </c>
      <c r="K135" s="29"/>
      <c r="L135" s="29"/>
      <c r="M135" s="27" t="str">
        <f aca="false">IF(E135="","",IFERROR(INDEX(Lists!$G$5:$G$9,MATCH(E135,Lists!$F$5:$F$9,0)),""))</f>
        <v/>
      </c>
      <c r="N135" s="33" t="str">
        <f aca="false">IF(OR(L135="",M135=""),"",IF(L135&gt;M135,"Slow",IF(AND(J135="Wrong",L135&lt;0.5*M135),"Rushed?","OK")))</f>
        <v/>
      </c>
      <c r="O135" s="30"/>
      <c r="P135" s="30"/>
      <c r="Q135" s="34" t="str">
        <f aca="false">IF(OR(B135="",J135=""),"",IF(OR(J135="Wrong",K135="50-50",K135="Guess"),B135+Lists!$Y$5,""))</f>
        <v/>
      </c>
      <c r="R135" s="29"/>
      <c r="S135" s="34" t="str">
        <f aca="false">IF(Q135="","",B135+Lists!$Y$6)</f>
        <v/>
      </c>
      <c r="T135" s="29"/>
      <c r="U135" s="33" t="str">
        <f aca="true">IF(J135="","",IF(Q135="","—",IF(T135="Correct","Mastered",IF(OR(R135="Wrong",T135="Wrong"),"Keep reviewing",IF(AND(R135="",TODAY()&gt;=Q135),"Retry 1 DUE",IF(AND(R135="Correct",T135="",TODAY()&gt;=S135),"Retry 2 DUE",IF(R135="","Retry 1 scheduled","Retry 2 scheduled")))))))</f>
        <v/>
      </c>
    </row>
    <row r="136" customFormat="false" ht="15" hidden="false" customHeight="false" outlineLevel="0" collapsed="false">
      <c r="A136" s="27" t="str">
        <f aca="false">IF(COUNTA(B136:I136)=0,"",ROW()-4)</f>
        <v/>
      </c>
      <c r="B136" s="28"/>
      <c r="C136" s="29"/>
      <c r="D136" s="30"/>
      <c r="E136" s="29"/>
      <c r="F136" s="30"/>
      <c r="G136" s="31"/>
      <c r="H136" s="32"/>
      <c r="I136" s="32"/>
      <c r="J136" s="33" t="str">
        <f aca="false">IF(OR(H136="",I136=""),"",IF(UPPER(SUBSTITUTE(SUBSTITUTE(SUBSTITUTE(H136," ",""),",",""),";",""))=UPPER(SUBSTITUTE(SUBSTITUTE(SUBSTITUTE(I136," ",""),",",""),";","")),"Correct","Wrong"))</f>
        <v/>
      </c>
      <c r="K136" s="29"/>
      <c r="L136" s="29"/>
      <c r="M136" s="27" t="str">
        <f aca="false">IF(E136="","",IFERROR(INDEX(Lists!$G$5:$G$9,MATCH(E136,Lists!$F$5:$F$9,0)),""))</f>
        <v/>
      </c>
      <c r="N136" s="33" t="str">
        <f aca="false">IF(OR(L136="",M136=""),"",IF(L136&gt;M136,"Slow",IF(AND(J136="Wrong",L136&lt;0.5*M136),"Rushed?","OK")))</f>
        <v/>
      </c>
      <c r="O136" s="30"/>
      <c r="P136" s="30"/>
      <c r="Q136" s="34" t="str">
        <f aca="false">IF(OR(B136="",J136=""),"",IF(OR(J136="Wrong",K136="50-50",K136="Guess"),B136+Lists!$Y$5,""))</f>
        <v/>
      </c>
      <c r="R136" s="29"/>
      <c r="S136" s="34" t="str">
        <f aca="false">IF(Q136="","",B136+Lists!$Y$6)</f>
        <v/>
      </c>
      <c r="T136" s="29"/>
      <c r="U136" s="33" t="str">
        <f aca="true">IF(J136="","",IF(Q136="","—",IF(T136="Correct","Mastered",IF(OR(R136="Wrong",T136="Wrong"),"Keep reviewing",IF(AND(R136="",TODAY()&gt;=Q136),"Retry 1 DUE",IF(AND(R136="Correct",T136="",TODAY()&gt;=S136),"Retry 2 DUE",IF(R136="","Retry 1 scheduled","Retry 2 scheduled")))))))</f>
        <v/>
      </c>
    </row>
    <row r="137" customFormat="false" ht="15" hidden="false" customHeight="false" outlineLevel="0" collapsed="false">
      <c r="A137" s="27" t="str">
        <f aca="false">IF(COUNTA(B137:I137)=0,"",ROW()-4)</f>
        <v/>
      </c>
      <c r="B137" s="28"/>
      <c r="C137" s="29"/>
      <c r="D137" s="30"/>
      <c r="E137" s="29"/>
      <c r="F137" s="30"/>
      <c r="G137" s="31"/>
      <c r="H137" s="32"/>
      <c r="I137" s="32"/>
      <c r="J137" s="33" t="str">
        <f aca="false">IF(OR(H137="",I137=""),"",IF(UPPER(SUBSTITUTE(SUBSTITUTE(SUBSTITUTE(H137," ",""),",",""),";",""))=UPPER(SUBSTITUTE(SUBSTITUTE(SUBSTITUTE(I137," ",""),",",""),";","")),"Correct","Wrong"))</f>
        <v/>
      </c>
      <c r="K137" s="29"/>
      <c r="L137" s="29"/>
      <c r="M137" s="27" t="str">
        <f aca="false">IF(E137="","",IFERROR(INDEX(Lists!$G$5:$G$9,MATCH(E137,Lists!$F$5:$F$9,0)),""))</f>
        <v/>
      </c>
      <c r="N137" s="33" t="str">
        <f aca="false">IF(OR(L137="",M137=""),"",IF(L137&gt;M137,"Slow",IF(AND(J137="Wrong",L137&lt;0.5*M137),"Rushed?","OK")))</f>
        <v/>
      </c>
      <c r="O137" s="30"/>
      <c r="P137" s="30"/>
      <c r="Q137" s="34" t="str">
        <f aca="false">IF(OR(B137="",J137=""),"",IF(OR(J137="Wrong",K137="50-50",K137="Guess"),B137+Lists!$Y$5,""))</f>
        <v/>
      </c>
      <c r="R137" s="29"/>
      <c r="S137" s="34" t="str">
        <f aca="false">IF(Q137="","",B137+Lists!$Y$6)</f>
        <v/>
      </c>
      <c r="T137" s="29"/>
      <c r="U137" s="33" t="str">
        <f aca="true">IF(J137="","",IF(Q137="","—",IF(T137="Correct","Mastered",IF(OR(R137="Wrong",T137="Wrong"),"Keep reviewing",IF(AND(R137="",TODAY()&gt;=Q137),"Retry 1 DUE",IF(AND(R137="Correct",T137="",TODAY()&gt;=S137),"Retry 2 DUE",IF(R137="","Retry 1 scheduled","Retry 2 scheduled")))))))</f>
        <v/>
      </c>
    </row>
    <row r="138" customFormat="false" ht="15" hidden="false" customHeight="false" outlineLevel="0" collapsed="false">
      <c r="A138" s="27" t="str">
        <f aca="false">IF(COUNTA(B138:I138)=0,"",ROW()-4)</f>
        <v/>
      </c>
      <c r="B138" s="28"/>
      <c r="C138" s="29"/>
      <c r="D138" s="30"/>
      <c r="E138" s="29"/>
      <c r="F138" s="30"/>
      <c r="G138" s="31"/>
      <c r="H138" s="32"/>
      <c r="I138" s="32"/>
      <c r="J138" s="33" t="str">
        <f aca="false">IF(OR(H138="",I138=""),"",IF(UPPER(SUBSTITUTE(SUBSTITUTE(SUBSTITUTE(H138," ",""),",",""),";",""))=UPPER(SUBSTITUTE(SUBSTITUTE(SUBSTITUTE(I138," ",""),",",""),";","")),"Correct","Wrong"))</f>
        <v/>
      </c>
      <c r="K138" s="29"/>
      <c r="L138" s="29"/>
      <c r="M138" s="27" t="str">
        <f aca="false">IF(E138="","",IFERROR(INDEX(Lists!$G$5:$G$9,MATCH(E138,Lists!$F$5:$F$9,0)),""))</f>
        <v/>
      </c>
      <c r="N138" s="33" t="str">
        <f aca="false">IF(OR(L138="",M138=""),"",IF(L138&gt;M138,"Slow",IF(AND(J138="Wrong",L138&lt;0.5*M138),"Rushed?","OK")))</f>
        <v/>
      </c>
      <c r="O138" s="30"/>
      <c r="P138" s="30"/>
      <c r="Q138" s="34" t="str">
        <f aca="false">IF(OR(B138="",J138=""),"",IF(OR(J138="Wrong",K138="50-50",K138="Guess"),B138+Lists!$Y$5,""))</f>
        <v/>
      </c>
      <c r="R138" s="29"/>
      <c r="S138" s="34" t="str">
        <f aca="false">IF(Q138="","",B138+Lists!$Y$6)</f>
        <v/>
      </c>
      <c r="T138" s="29"/>
      <c r="U138" s="33" t="str">
        <f aca="true">IF(J138="","",IF(Q138="","—",IF(T138="Correct","Mastered",IF(OR(R138="Wrong",T138="Wrong"),"Keep reviewing",IF(AND(R138="",TODAY()&gt;=Q138),"Retry 1 DUE",IF(AND(R138="Correct",T138="",TODAY()&gt;=S138),"Retry 2 DUE",IF(R138="","Retry 1 scheduled","Retry 2 scheduled")))))))</f>
        <v/>
      </c>
    </row>
    <row r="139" customFormat="false" ht="15" hidden="false" customHeight="false" outlineLevel="0" collapsed="false">
      <c r="A139" s="27" t="str">
        <f aca="false">IF(COUNTA(B139:I139)=0,"",ROW()-4)</f>
        <v/>
      </c>
      <c r="B139" s="28"/>
      <c r="C139" s="29"/>
      <c r="D139" s="30"/>
      <c r="E139" s="29"/>
      <c r="F139" s="30"/>
      <c r="G139" s="31"/>
      <c r="H139" s="32"/>
      <c r="I139" s="32"/>
      <c r="J139" s="33" t="str">
        <f aca="false">IF(OR(H139="",I139=""),"",IF(UPPER(SUBSTITUTE(SUBSTITUTE(SUBSTITUTE(H139," ",""),",",""),";",""))=UPPER(SUBSTITUTE(SUBSTITUTE(SUBSTITUTE(I139," ",""),",",""),";","")),"Correct","Wrong"))</f>
        <v/>
      </c>
      <c r="K139" s="29"/>
      <c r="L139" s="29"/>
      <c r="M139" s="27" t="str">
        <f aca="false">IF(E139="","",IFERROR(INDEX(Lists!$G$5:$G$9,MATCH(E139,Lists!$F$5:$F$9,0)),""))</f>
        <v/>
      </c>
      <c r="N139" s="33" t="str">
        <f aca="false">IF(OR(L139="",M139=""),"",IF(L139&gt;M139,"Slow",IF(AND(J139="Wrong",L139&lt;0.5*M139),"Rushed?","OK")))</f>
        <v/>
      </c>
      <c r="O139" s="30"/>
      <c r="P139" s="30"/>
      <c r="Q139" s="34" t="str">
        <f aca="false">IF(OR(B139="",J139=""),"",IF(OR(J139="Wrong",K139="50-50",K139="Guess"),B139+Lists!$Y$5,""))</f>
        <v/>
      </c>
      <c r="R139" s="29"/>
      <c r="S139" s="34" t="str">
        <f aca="false">IF(Q139="","",B139+Lists!$Y$6)</f>
        <v/>
      </c>
      <c r="T139" s="29"/>
      <c r="U139" s="33" t="str">
        <f aca="true">IF(J139="","",IF(Q139="","—",IF(T139="Correct","Mastered",IF(OR(R139="Wrong",T139="Wrong"),"Keep reviewing",IF(AND(R139="",TODAY()&gt;=Q139),"Retry 1 DUE",IF(AND(R139="Correct",T139="",TODAY()&gt;=S139),"Retry 2 DUE",IF(R139="","Retry 1 scheduled","Retry 2 scheduled")))))))</f>
        <v/>
      </c>
    </row>
    <row r="140" customFormat="false" ht="15" hidden="false" customHeight="false" outlineLevel="0" collapsed="false">
      <c r="A140" s="27" t="str">
        <f aca="false">IF(COUNTA(B140:I140)=0,"",ROW()-4)</f>
        <v/>
      </c>
      <c r="B140" s="28"/>
      <c r="C140" s="29"/>
      <c r="D140" s="30"/>
      <c r="E140" s="29"/>
      <c r="F140" s="30"/>
      <c r="G140" s="31"/>
      <c r="H140" s="32"/>
      <c r="I140" s="32"/>
      <c r="J140" s="33" t="str">
        <f aca="false">IF(OR(H140="",I140=""),"",IF(UPPER(SUBSTITUTE(SUBSTITUTE(SUBSTITUTE(H140," ",""),",",""),";",""))=UPPER(SUBSTITUTE(SUBSTITUTE(SUBSTITUTE(I140," ",""),",",""),";","")),"Correct","Wrong"))</f>
        <v/>
      </c>
      <c r="K140" s="29"/>
      <c r="L140" s="29"/>
      <c r="M140" s="27" t="str">
        <f aca="false">IF(E140="","",IFERROR(INDEX(Lists!$G$5:$G$9,MATCH(E140,Lists!$F$5:$F$9,0)),""))</f>
        <v/>
      </c>
      <c r="N140" s="33" t="str">
        <f aca="false">IF(OR(L140="",M140=""),"",IF(L140&gt;M140,"Slow",IF(AND(J140="Wrong",L140&lt;0.5*M140),"Rushed?","OK")))</f>
        <v/>
      </c>
      <c r="O140" s="30"/>
      <c r="P140" s="30"/>
      <c r="Q140" s="34" t="str">
        <f aca="false">IF(OR(B140="",J140=""),"",IF(OR(J140="Wrong",K140="50-50",K140="Guess"),B140+Lists!$Y$5,""))</f>
        <v/>
      </c>
      <c r="R140" s="29"/>
      <c r="S140" s="34" t="str">
        <f aca="false">IF(Q140="","",B140+Lists!$Y$6)</f>
        <v/>
      </c>
      <c r="T140" s="29"/>
      <c r="U140" s="33" t="str">
        <f aca="true">IF(J140="","",IF(Q140="","—",IF(T140="Correct","Mastered",IF(OR(R140="Wrong",T140="Wrong"),"Keep reviewing",IF(AND(R140="",TODAY()&gt;=Q140),"Retry 1 DUE",IF(AND(R140="Correct",T140="",TODAY()&gt;=S140),"Retry 2 DUE",IF(R140="","Retry 1 scheduled","Retry 2 scheduled")))))))</f>
        <v/>
      </c>
    </row>
    <row r="141" customFormat="false" ht="15" hidden="false" customHeight="false" outlineLevel="0" collapsed="false">
      <c r="A141" s="27" t="str">
        <f aca="false">IF(COUNTA(B141:I141)=0,"",ROW()-4)</f>
        <v/>
      </c>
      <c r="B141" s="28"/>
      <c r="C141" s="29"/>
      <c r="D141" s="30"/>
      <c r="E141" s="29"/>
      <c r="F141" s="30"/>
      <c r="G141" s="31"/>
      <c r="H141" s="32"/>
      <c r="I141" s="32"/>
      <c r="J141" s="33" t="str">
        <f aca="false">IF(OR(H141="",I141=""),"",IF(UPPER(SUBSTITUTE(SUBSTITUTE(SUBSTITUTE(H141," ",""),",",""),";",""))=UPPER(SUBSTITUTE(SUBSTITUTE(SUBSTITUTE(I141," ",""),",",""),";","")),"Correct","Wrong"))</f>
        <v/>
      </c>
      <c r="K141" s="29"/>
      <c r="L141" s="29"/>
      <c r="M141" s="27" t="str">
        <f aca="false">IF(E141="","",IFERROR(INDEX(Lists!$G$5:$G$9,MATCH(E141,Lists!$F$5:$F$9,0)),""))</f>
        <v/>
      </c>
      <c r="N141" s="33" t="str">
        <f aca="false">IF(OR(L141="",M141=""),"",IF(L141&gt;M141,"Slow",IF(AND(J141="Wrong",L141&lt;0.5*M141),"Rushed?","OK")))</f>
        <v/>
      </c>
      <c r="O141" s="30"/>
      <c r="P141" s="30"/>
      <c r="Q141" s="34" t="str">
        <f aca="false">IF(OR(B141="",J141=""),"",IF(OR(J141="Wrong",K141="50-50",K141="Guess"),B141+Lists!$Y$5,""))</f>
        <v/>
      </c>
      <c r="R141" s="29"/>
      <c r="S141" s="34" t="str">
        <f aca="false">IF(Q141="","",B141+Lists!$Y$6)</f>
        <v/>
      </c>
      <c r="T141" s="29"/>
      <c r="U141" s="33" t="str">
        <f aca="true">IF(J141="","",IF(Q141="","—",IF(T141="Correct","Mastered",IF(OR(R141="Wrong",T141="Wrong"),"Keep reviewing",IF(AND(R141="",TODAY()&gt;=Q141),"Retry 1 DUE",IF(AND(R141="Correct",T141="",TODAY()&gt;=S141),"Retry 2 DUE",IF(R141="","Retry 1 scheduled","Retry 2 scheduled")))))))</f>
        <v/>
      </c>
    </row>
    <row r="142" customFormat="false" ht="15" hidden="false" customHeight="false" outlineLevel="0" collapsed="false">
      <c r="A142" s="27" t="str">
        <f aca="false">IF(COUNTA(B142:I142)=0,"",ROW()-4)</f>
        <v/>
      </c>
      <c r="B142" s="28"/>
      <c r="C142" s="29"/>
      <c r="D142" s="30"/>
      <c r="E142" s="29"/>
      <c r="F142" s="30"/>
      <c r="G142" s="31"/>
      <c r="H142" s="32"/>
      <c r="I142" s="32"/>
      <c r="J142" s="33" t="str">
        <f aca="false">IF(OR(H142="",I142=""),"",IF(UPPER(SUBSTITUTE(SUBSTITUTE(SUBSTITUTE(H142," ",""),",",""),";",""))=UPPER(SUBSTITUTE(SUBSTITUTE(SUBSTITUTE(I142," ",""),",",""),";","")),"Correct","Wrong"))</f>
        <v/>
      </c>
      <c r="K142" s="29"/>
      <c r="L142" s="29"/>
      <c r="M142" s="27" t="str">
        <f aca="false">IF(E142="","",IFERROR(INDEX(Lists!$G$5:$G$9,MATCH(E142,Lists!$F$5:$F$9,0)),""))</f>
        <v/>
      </c>
      <c r="N142" s="33" t="str">
        <f aca="false">IF(OR(L142="",M142=""),"",IF(L142&gt;M142,"Slow",IF(AND(J142="Wrong",L142&lt;0.5*M142),"Rushed?","OK")))</f>
        <v/>
      </c>
      <c r="O142" s="30"/>
      <c r="P142" s="30"/>
      <c r="Q142" s="34" t="str">
        <f aca="false">IF(OR(B142="",J142=""),"",IF(OR(J142="Wrong",K142="50-50",K142="Guess"),B142+Lists!$Y$5,""))</f>
        <v/>
      </c>
      <c r="R142" s="29"/>
      <c r="S142" s="34" t="str">
        <f aca="false">IF(Q142="","",B142+Lists!$Y$6)</f>
        <v/>
      </c>
      <c r="T142" s="29"/>
      <c r="U142" s="33" t="str">
        <f aca="true">IF(J142="","",IF(Q142="","—",IF(T142="Correct","Mastered",IF(OR(R142="Wrong",T142="Wrong"),"Keep reviewing",IF(AND(R142="",TODAY()&gt;=Q142),"Retry 1 DUE",IF(AND(R142="Correct",T142="",TODAY()&gt;=S142),"Retry 2 DUE",IF(R142="","Retry 1 scheduled","Retry 2 scheduled")))))))</f>
        <v/>
      </c>
    </row>
    <row r="143" customFormat="false" ht="15" hidden="false" customHeight="false" outlineLevel="0" collapsed="false">
      <c r="A143" s="27" t="str">
        <f aca="false">IF(COUNTA(B143:I143)=0,"",ROW()-4)</f>
        <v/>
      </c>
      <c r="B143" s="28"/>
      <c r="C143" s="29"/>
      <c r="D143" s="30"/>
      <c r="E143" s="29"/>
      <c r="F143" s="30"/>
      <c r="G143" s="31"/>
      <c r="H143" s="32"/>
      <c r="I143" s="32"/>
      <c r="J143" s="33" t="str">
        <f aca="false">IF(OR(H143="",I143=""),"",IF(UPPER(SUBSTITUTE(SUBSTITUTE(SUBSTITUTE(H143," ",""),",",""),";",""))=UPPER(SUBSTITUTE(SUBSTITUTE(SUBSTITUTE(I143," ",""),",",""),";","")),"Correct","Wrong"))</f>
        <v/>
      </c>
      <c r="K143" s="29"/>
      <c r="L143" s="29"/>
      <c r="M143" s="27" t="str">
        <f aca="false">IF(E143="","",IFERROR(INDEX(Lists!$G$5:$G$9,MATCH(E143,Lists!$F$5:$F$9,0)),""))</f>
        <v/>
      </c>
      <c r="N143" s="33" t="str">
        <f aca="false">IF(OR(L143="",M143=""),"",IF(L143&gt;M143,"Slow",IF(AND(J143="Wrong",L143&lt;0.5*M143),"Rushed?","OK")))</f>
        <v/>
      </c>
      <c r="O143" s="30"/>
      <c r="P143" s="30"/>
      <c r="Q143" s="34" t="str">
        <f aca="false">IF(OR(B143="",J143=""),"",IF(OR(J143="Wrong",K143="50-50",K143="Guess"),B143+Lists!$Y$5,""))</f>
        <v/>
      </c>
      <c r="R143" s="29"/>
      <c r="S143" s="34" t="str">
        <f aca="false">IF(Q143="","",B143+Lists!$Y$6)</f>
        <v/>
      </c>
      <c r="T143" s="29"/>
      <c r="U143" s="33" t="str">
        <f aca="true">IF(J143="","",IF(Q143="","—",IF(T143="Correct","Mastered",IF(OR(R143="Wrong",T143="Wrong"),"Keep reviewing",IF(AND(R143="",TODAY()&gt;=Q143),"Retry 1 DUE",IF(AND(R143="Correct",T143="",TODAY()&gt;=S143),"Retry 2 DUE",IF(R143="","Retry 1 scheduled","Retry 2 scheduled")))))))</f>
        <v/>
      </c>
    </row>
    <row r="144" customFormat="false" ht="15" hidden="false" customHeight="false" outlineLevel="0" collapsed="false">
      <c r="A144" s="27" t="str">
        <f aca="false">IF(COUNTA(B144:I144)=0,"",ROW()-4)</f>
        <v/>
      </c>
      <c r="B144" s="28"/>
      <c r="C144" s="29"/>
      <c r="D144" s="30"/>
      <c r="E144" s="29"/>
      <c r="F144" s="30"/>
      <c r="G144" s="31"/>
      <c r="H144" s="32"/>
      <c r="I144" s="32"/>
      <c r="J144" s="33" t="str">
        <f aca="false">IF(OR(H144="",I144=""),"",IF(UPPER(SUBSTITUTE(SUBSTITUTE(SUBSTITUTE(H144," ",""),",",""),";",""))=UPPER(SUBSTITUTE(SUBSTITUTE(SUBSTITUTE(I144," ",""),",",""),";","")),"Correct","Wrong"))</f>
        <v/>
      </c>
      <c r="K144" s="29"/>
      <c r="L144" s="29"/>
      <c r="M144" s="27" t="str">
        <f aca="false">IF(E144="","",IFERROR(INDEX(Lists!$G$5:$G$9,MATCH(E144,Lists!$F$5:$F$9,0)),""))</f>
        <v/>
      </c>
      <c r="N144" s="33" t="str">
        <f aca="false">IF(OR(L144="",M144=""),"",IF(L144&gt;M144,"Slow",IF(AND(J144="Wrong",L144&lt;0.5*M144),"Rushed?","OK")))</f>
        <v/>
      </c>
      <c r="O144" s="30"/>
      <c r="P144" s="30"/>
      <c r="Q144" s="34" t="str">
        <f aca="false">IF(OR(B144="",J144=""),"",IF(OR(J144="Wrong",K144="50-50",K144="Guess"),B144+Lists!$Y$5,""))</f>
        <v/>
      </c>
      <c r="R144" s="29"/>
      <c r="S144" s="34" t="str">
        <f aca="false">IF(Q144="","",B144+Lists!$Y$6)</f>
        <v/>
      </c>
      <c r="T144" s="29"/>
      <c r="U144" s="33" t="str">
        <f aca="true">IF(J144="","",IF(Q144="","—",IF(T144="Correct","Mastered",IF(OR(R144="Wrong",T144="Wrong"),"Keep reviewing",IF(AND(R144="",TODAY()&gt;=Q144),"Retry 1 DUE",IF(AND(R144="Correct",T144="",TODAY()&gt;=S144),"Retry 2 DUE",IF(R144="","Retry 1 scheduled","Retry 2 scheduled")))))))</f>
        <v/>
      </c>
    </row>
    <row r="145" customFormat="false" ht="15" hidden="false" customHeight="false" outlineLevel="0" collapsed="false">
      <c r="A145" s="27" t="str">
        <f aca="false">IF(COUNTA(B145:I145)=0,"",ROW()-4)</f>
        <v/>
      </c>
      <c r="B145" s="28"/>
      <c r="C145" s="29"/>
      <c r="D145" s="30"/>
      <c r="E145" s="29"/>
      <c r="F145" s="30"/>
      <c r="G145" s="31"/>
      <c r="H145" s="32"/>
      <c r="I145" s="32"/>
      <c r="J145" s="33" t="str">
        <f aca="false">IF(OR(H145="",I145=""),"",IF(UPPER(SUBSTITUTE(SUBSTITUTE(SUBSTITUTE(H145," ",""),",",""),";",""))=UPPER(SUBSTITUTE(SUBSTITUTE(SUBSTITUTE(I145," ",""),",",""),";","")),"Correct","Wrong"))</f>
        <v/>
      </c>
      <c r="K145" s="29"/>
      <c r="L145" s="29"/>
      <c r="M145" s="27" t="str">
        <f aca="false">IF(E145="","",IFERROR(INDEX(Lists!$G$5:$G$9,MATCH(E145,Lists!$F$5:$F$9,0)),""))</f>
        <v/>
      </c>
      <c r="N145" s="33" t="str">
        <f aca="false">IF(OR(L145="",M145=""),"",IF(L145&gt;M145,"Slow",IF(AND(J145="Wrong",L145&lt;0.5*M145),"Rushed?","OK")))</f>
        <v/>
      </c>
      <c r="O145" s="30"/>
      <c r="P145" s="30"/>
      <c r="Q145" s="34" t="str">
        <f aca="false">IF(OR(B145="",J145=""),"",IF(OR(J145="Wrong",K145="50-50",K145="Guess"),B145+Lists!$Y$5,""))</f>
        <v/>
      </c>
      <c r="R145" s="29"/>
      <c r="S145" s="34" t="str">
        <f aca="false">IF(Q145="","",B145+Lists!$Y$6)</f>
        <v/>
      </c>
      <c r="T145" s="29"/>
      <c r="U145" s="33" t="str">
        <f aca="true">IF(J145="","",IF(Q145="","—",IF(T145="Correct","Mastered",IF(OR(R145="Wrong",T145="Wrong"),"Keep reviewing",IF(AND(R145="",TODAY()&gt;=Q145),"Retry 1 DUE",IF(AND(R145="Correct",T145="",TODAY()&gt;=S145),"Retry 2 DUE",IF(R145="","Retry 1 scheduled","Retry 2 scheduled")))))))</f>
        <v/>
      </c>
    </row>
    <row r="146" customFormat="false" ht="15" hidden="false" customHeight="false" outlineLevel="0" collapsed="false">
      <c r="A146" s="27" t="str">
        <f aca="false">IF(COUNTA(B146:I146)=0,"",ROW()-4)</f>
        <v/>
      </c>
      <c r="B146" s="28"/>
      <c r="C146" s="29"/>
      <c r="D146" s="30"/>
      <c r="E146" s="29"/>
      <c r="F146" s="30"/>
      <c r="G146" s="31"/>
      <c r="H146" s="32"/>
      <c r="I146" s="32"/>
      <c r="J146" s="33" t="str">
        <f aca="false">IF(OR(H146="",I146=""),"",IF(UPPER(SUBSTITUTE(SUBSTITUTE(SUBSTITUTE(H146," ",""),",",""),";",""))=UPPER(SUBSTITUTE(SUBSTITUTE(SUBSTITUTE(I146," ",""),",",""),";","")),"Correct","Wrong"))</f>
        <v/>
      </c>
      <c r="K146" s="29"/>
      <c r="L146" s="29"/>
      <c r="M146" s="27" t="str">
        <f aca="false">IF(E146="","",IFERROR(INDEX(Lists!$G$5:$G$9,MATCH(E146,Lists!$F$5:$F$9,0)),""))</f>
        <v/>
      </c>
      <c r="N146" s="33" t="str">
        <f aca="false">IF(OR(L146="",M146=""),"",IF(L146&gt;M146,"Slow",IF(AND(J146="Wrong",L146&lt;0.5*M146),"Rushed?","OK")))</f>
        <v/>
      </c>
      <c r="O146" s="30"/>
      <c r="P146" s="30"/>
      <c r="Q146" s="34" t="str">
        <f aca="false">IF(OR(B146="",J146=""),"",IF(OR(J146="Wrong",K146="50-50",K146="Guess"),B146+Lists!$Y$5,""))</f>
        <v/>
      </c>
      <c r="R146" s="29"/>
      <c r="S146" s="34" t="str">
        <f aca="false">IF(Q146="","",B146+Lists!$Y$6)</f>
        <v/>
      </c>
      <c r="T146" s="29"/>
      <c r="U146" s="33" t="str">
        <f aca="true">IF(J146="","",IF(Q146="","—",IF(T146="Correct","Mastered",IF(OR(R146="Wrong",T146="Wrong"),"Keep reviewing",IF(AND(R146="",TODAY()&gt;=Q146),"Retry 1 DUE",IF(AND(R146="Correct",T146="",TODAY()&gt;=S146),"Retry 2 DUE",IF(R146="","Retry 1 scheduled","Retry 2 scheduled")))))))</f>
        <v/>
      </c>
    </row>
    <row r="147" customFormat="false" ht="15" hidden="false" customHeight="false" outlineLevel="0" collapsed="false">
      <c r="A147" s="27" t="str">
        <f aca="false">IF(COUNTA(B147:I147)=0,"",ROW()-4)</f>
        <v/>
      </c>
      <c r="B147" s="28"/>
      <c r="C147" s="29"/>
      <c r="D147" s="30"/>
      <c r="E147" s="29"/>
      <c r="F147" s="30"/>
      <c r="G147" s="31"/>
      <c r="H147" s="32"/>
      <c r="I147" s="32"/>
      <c r="J147" s="33" t="str">
        <f aca="false">IF(OR(H147="",I147=""),"",IF(UPPER(SUBSTITUTE(SUBSTITUTE(SUBSTITUTE(H147," ",""),",",""),";",""))=UPPER(SUBSTITUTE(SUBSTITUTE(SUBSTITUTE(I147," ",""),",",""),";","")),"Correct","Wrong"))</f>
        <v/>
      </c>
      <c r="K147" s="29"/>
      <c r="L147" s="29"/>
      <c r="M147" s="27" t="str">
        <f aca="false">IF(E147="","",IFERROR(INDEX(Lists!$G$5:$G$9,MATCH(E147,Lists!$F$5:$F$9,0)),""))</f>
        <v/>
      </c>
      <c r="N147" s="33" t="str">
        <f aca="false">IF(OR(L147="",M147=""),"",IF(L147&gt;M147,"Slow",IF(AND(J147="Wrong",L147&lt;0.5*M147),"Rushed?","OK")))</f>
        <v/>
      </c>
      <c r="O147" s="30"/>
      <c r="P147" s="30"/>
      <c r="Q147" s="34" t="str">
        <f aca="false">IF(OR(B147="",J147=""),"",IF(OR(J147="Wrong",K147="50-50",K147="Guess"),B147+Lists!$Y$5,""))</f>
        <v/>
      </c>
      <c r="R147" s="29"/>
      <c r="S147" s="34" t="str">
        <f aca="false">IF(Q147="","",B147+Lists!$Y$6)</f>
        <v/>
      </c>
      <c r="T147" s="29"/>
      <c r="U147" s="33" t="str">
        <f aca="true">IF(J147="","",IF(Q147="","—",IF(T147="Correct","Mastered",IF(OR(R147="Wrong",T147="Wrong"),"Keep reviewing",IF(AND(R147="",TODAY()&gt;=Q147),"Retry 1 DUE",IF(AND(R147="Correct",T147="",TODAY()&gt;=S147),"Retry 2 DUE",IF(R147="","Retry 1 scheduled","Retry 2 scheduled")))))))</f>
        <v/>
      </c>
    </row>
    <row r="148" customFormat="false" ht="15" hidden="false" customHeight="false" outlineLevel="0" collapsed="false">
      <c r="A148" s="27" t="str">
        <f aca="false">IF(COUNTA(B148:I148)=0,"",ROW()-4)</f>
        <v/>
      </c>
      <c r="B148" s="28"/>
      <c r="C148" s="29"/>
      <c r="D148" s="30"/>
      <c r="E148" s="29"/>
      <c r="F148" s="30"/>
      <c r="G148" s="31"/>
      <c r="H148" s="32"/>
      <c r="I148" s="32"/>
      <c r="J148" s="33" t="str">
        <f aca="false">IF(OR(H148="",I148=""),"",IF(UPPER(SUBSTITUTE(SUBSTITUTE(SUBSTITUTE(H148," ",""),",",""),";",""))=UPPER(SUBSTITUTE(SUBSTITUTE(SUBSTITUTE(I148," ",""),",",""),";","")),"Correct","Wrong"))</f>
        <v/>
      </c>
      <c r="K148" s="29"/>
      <c r="L148" s="29"/>
      <c r="M148" s="27" t="str">
        <f aca="false">IF(E148="","",IFERROR(INDEX(Lists!$G$5:$G$9,MATCH(E148,Lists!$F$5:$F$9,0)),""))</f>
        <v/>
      </c>
      <c r="N148" s="33" t="str">
        <f aca="false">IF(OR(L148="",M148=""),"",IF(L148&gt;M148,"Slow",IF(AND(J148="Wrong",L148&lt;0.5*M148),"Rushed?","OK")))</f>
        <v/>
      </c>
      <c r="O148" s="30"/>
      <c r="P148" s="30"/>
      <c r="Q148" s="34" t="str">
        <f aca="false">IF(OR(B148="",J148=""),"",IF(OR(J148="Wrong",K148="50-50",K148="Guess"),B148+Lists!$Y$5,""))</f>
        <v/>
      </c>
      <c r="R148" s="29"/>
      <c r="S148" s="34" t="str">
        <f aca="false">IF(Q148="","",B148+Lists!$Y$6)</f>
        <v/>
      </c>
      <c r="T148" s="29"/>
      <c r="U148" s="33" t="str">
        <f aca="true">IF(J148="","",IF(Q148="","—",IF(T148="Correct","Mastered",IF(OR(R148="Wrong",T148="Wrong"),"Keep reviewing",IF(AND(R148="",TODAY()&gt;=Q148),"Retry 1 DUE",IF(AND(R148="Correct",T148="",TODAY()&gt;=S148),"Retry 2 DUE",IF(R148="","Retry 1 scheduled","Retry 2 scheduled")))))))</f>
        <v/>
      </c>
    </row>
    <row r="149" customFormat="false" ht="15" hidden="false" customHeight="false" outlineLevel="0" collapsed="false">
      <c r="A149" s="27" t="str">
        <f aca="false">IF(COUNTA(B149:I149)=0,"",ROW()-4)</f>
        <v/>
      </c>
      <c r="B149" s="28"/>
      <c r="C149" s="29"/>
      <c r="D149" s="30"/>
      <c r="E149" s="29"/>
      <c r="F149" s="30"/>
      <c r="G149" s="31"/>
      <c r="H149" s="32"/>
      <c r="I149" s="32"/>
      <c r="J149" s="33" t="str">
        <f aca="false">IF(OR(H149="",I149=""),"",IF(UPPER(SUBSTITUTE(SUBSTITUTE(SUBSTITUTE(H149," ",""),",",""),";",""))=UPPER(SUBSTITUTE(SUBSTITUTE(SUBSTITUTE(I149," ",""),",",""),";","")),"Correct","Wrong"))</f>
        <v/>
      </c>
      <c r="K149" s="29"/>
      <c r="L149" s="29"/>
      <c r="M149" s="27" t="str">
        <f aca="false">IF(E149="","",IFERROR(INDEX(Lists!$G$5:$G$9,MATCH(E149,Lists!$F$5:$F$9,0)),""))</f>
        <v/>
      </c>
      <c r="N149" s="33" t="str">
        <f aca="false">IF(OR(L149="",M149=""),"",IF(L149&gt;M149,"Slow",IF(AND(J149="Wrong",L149&lt;0.5*M149),"Rushed?","OK")))</f>
        <v/>
      </c>
      <c r="O149" s="30"/>
      <c r="P149" s="30"/>
      <c r="Q149" s="34" t="str">
        <f aca="false">IF(OR(B149="",J149=""),"",IF(OR(J149="Wrong",K149="50-50",K149="Guess"),B149+Lists!$Y$5,""))</f>
        <v/>
      </c>
      <c r="R149" s="29"/>
      <c r="S149" s="34" t="str">
        <f aca="false">IF(Q149="","",B149+Lists!$Y$6)</f>
        <v/>
      </c>
      <c r="T149" s="29"/>
      <c r="U149" s="33" t="str">
        <f aca="true">IF(J149="","",IF(Q149="","—",IF(T149="Correct","Mastered",IF(OR(R149="Wrong",T149="Wrong"),"Keep reviewing",IF(AND(R149="",TODAY()&gt;=Q149),"Retry 1 DUE",IF(AND(R149="Correct",T149="",TODAY()&gt;=S149),"Retry 2 DUE",IF(R149="","Retry 1 scheduled","Retry 2 scheduled")))))))</f>
        <v/>
      </c>
    </row>
    <row r="150" customFormat="false" ht="15" hidden="false" customHeight="false" outlineLevel="0" collapsed="false">
      <c r="A150" s="27" t="str">
        <f aca="false">IF(COUNTA(B150:I150)=0,"",ROW()-4)</f>
        <v/>
      </c>
      <c r="B150" s="28"/>
      <c r="C150" s="29"/>
      <c r="D150" s="30"/>
      <c r="E150" s="29"/>
      <c r="F150" s="30"/>
      <c r="G150" s="31"/>
      <c r="H150" s="32"/>
      <c r="I150" s="32"/>
      <c r="J150" s="33" t="str">
        <f aca="false">IF(OR(H150="",I150=""),"",IF(UPPER(SUBSTITUTE(SUBSTITUTE(SUBSTITUTE(H150," ",""),",",""),";",""))=UPPER(SUBSTITUTE(SUBSTITUTE(SUBSTITUTE(I150," ",""),",",""),";","")),"Correct","Wrong"))</f>
        <v/>
      </c>
      <c r="K150" s="29"/>
      <c r="L150" s="29"/>
      <c r="M150" s="27" t="str">
        <f aca="false">IF(E150="","",IFERROR(INDEX(Lists!$G$5:$G$9,MATCH(E150,Lists!$F$5:$F$9,0)),""))</f>
        <v/>
      </c>
      <c r="N150" s="33" t="str">
        <f aca="false">IF(OR(L150="",M150=""),"",IF(L150&gt;M150,"Slow",IF(AND(J150="Wrong",L150&lt;0.5*M150),"Rushed?","OK")))</f>
        <v/>
      </c>
      <c r="O150" s="30"/>
      <c r="P150" s="30"/>
      <c r="Q150" s="34" t="str">
        <f aca="false">IF(OR(B150="",J150=""),"",IF(OR(J150="Wrong",K150="50-50",K150="Guess"),B150+Lists!$Y$5,""))</f>
        <v/>
      </c>
      <c r="R150" s="29"/>
      <c r="S150" s="34" t="str">
        <f aca="false">IF(Q150="","",B150+Lists!$Y$6)</f>
        <v/>
      </c>
      <c r="T150" s="29"/>
      <c r="U150" s="33" t="str">
        <f aca="true">IF(J150="","",IF(Q150="","—",IF(T150="Correct","Mastered",IF(OR(R150="Wrong",T150="Wrong"),"Keep reviewing",IF(AND(R150="",TODAY()&gt;=Q150),"Retry 1 DUE",IF(AND(R150="Correct",T150="",TODAY()&gt;=S150),"Retry 2 DUE",IF(R150="","Retry 1 scheduled","Retry 2 scheduled")))))))</f>
        <v/>
      </c>
    </row>
    <row r="151" customFormat="false" ht="15" hidden="false" customHeight="false" outlineLevel="0" collapsed="false">
      <c r="A151" s="27" t="str">
        <f aca="false">IF(COUNTA(B151:I151)=0,"",ROW()-4)</f>
        <v/>
      </c>
      <c r="B151" s="28"/>
      <c r="C151" s="29"/>
      <c r="D151" s="30"/>
      <c r="E151" s="29"/>
      <c r="F151" s="30"/>
      <c r="G151" s="31"/>
      <c r="H151" s="32"/>
      <c r="I151" s="32"/>
      <c r="J151" s="33" t="str">
        <f aca="false">IF(OR(H151="",I151=""),"",IF(UPPER(SUBSTITUTE(SUBSTITUTE(SUBSTITUTE(H151," ",""),",",""),";",""))=UPPER(SUBSTITUTE(SUBSTITUTE(SUBSTITUTE(I151," ",""),",",""),";","")),"Correct","Wrong"))</f>
        <v/>
      </c>
      <c r="K151" s="29"/>
      <c r="L151" s="29"/>
      <c r="M151" s="27" t="str">
        <f aca="false">IF(E151="","",IFERROR(INDEX(Lists!$G$5:$G$9,MATCH(E151,Lists!$F$5:$F$9,0)),""))</f>
        <v/>
      </c>
      <c r="N151" s="33" t="str">
        <f aca="false">IF(OR(L151="",M151=""),"",IF(L151&gt;M151,"Slow",IF(AND(J151="Wrong",L151&lt;0.5*M151),"Rushed?","OK")))</f>
        <v/>
      </c>
      <c r="O151" s="30"/>
      <c r="P151" s="30"/>
      <c r="Q151" s="34" t="str">
        <f aca="false">IF(OR(B151="",J151=""),"",IF(OR(J151="Wrong",K151="50-50",K151="Guess"),B151+Lists!$Y$5,""))</f>
        <v/>
      </c>
      <c r="R151" s="29"/>
      <c r="S151" s="34" t="str">
        <f aca="false">IF(Q151="","",B151+Lists!$Y$6)</f>
        <v/>
      </c>
      <c r="T151" s="29"/>
      <c r="U151" s="33" t="str">
        <f aca="true">IF(J151="","",IF(Q151="","—",IF(T151="Correct","Mastered",IF(OR(R151="Wrong",T151="Wrong"),"Keep reviewing",IF(AND(R151="",TODAY()&gt;=Q151),"Retry 1 DUE",IF(AND(R151="Correct",T151="",TODAY()&gt;=S151),"Retry 2 DUE",IF(R151="","Retry 1 scheduled","Retry 2 scheduled")))))))</f>
        <v/>
      </c>
    </row>
    <row r="152" customFormat="false" ht="15" hidden="false" customHeight="false" outlineLevel="0" collapsed="false">
      <c r="A152" s="27" t="str">
        <f aca="false">IF(COUNTA(B152:I152)=0,"",ROW()-4)</f>
        <v/>
      </c>
      <c r="B152" s="28"/>
      <c r="C152" s="29"/>
      <c r="D152" s="30"/>
      <c r="E152" s="29"/>
      <c r="F152" s="30"/>
      <c r="G152" s="31"/>
      <c r="H152" s="32"/>
      <c r="I152" s="32"/>
      <c r="J152" s="33" t="str">
        <f aca="false">IF(OR(H152="",I152=""),"",IF(UPPER(SUBSTITUTE(SUBSTITUTE(SUBSTITUTE(H152," ",""),",",""),";",""))=UPPER(SUBSTITUTE(SUBSTITUTE(SUBSTITUTE(I152," ",""),",",""),";","")),"Correct","Wrong"))</f>
        <v/>
      </c>
      <c r="K152" s="29"/>
      <c r="L152" s="29"/>
      <c r="M152" s="27" t="str">
        <f aca="false">IF(E152="","",IFERROR(INDEX(Lists!$G$5:$G$9,MATCH(E152,Lists!$F$5:$F$9,0)),""))</f>
        <v/>
      </c>
      <c r="N152" s="33" t="str">
        <f aca="false">IF(OR(L152="",M152=""),"",IF(L152&gt;M152,"Slow",IF(AND(J152="Wrong",L152&lt;0.5*M152),"Rushed?","OK")))</f>
        <v/>
      </c>
      <c r="O152" s="30"/>
      <c r="P152" s="30"/>
      <c r="Q152" s="34" t="str">
        <f aca="false">IF(OR(B152="",J152=""),"",IF(OR(J152="Wrong",K152="50-50",K152="Guess"),B152+Lists!$Y$5,""))</f>
        <v/>
      </c>
      <c r="R152" s="29"/>
      <c r="S152" s="34" t="str">
        <f aca="false">IF(Q152="","",B152+Lists!$Y$6)</f>
        <v/>
      </c>
      <c r="T152" s="29"/>
      <c r="U152" s="33" t="str">
        <f aca="true">IF(J152="","",IF(Q152="","—",IF(T152="Correct","Mastered",IF(OR(R152="Wrong",T152="Wrong"),"Keep reviewing",IF(AND(R152="",TODAY()&gt;=Q152),"Retry 1 DUE",IF(AND(R152="Correct",T152="",TODAY()&gt;=S152),"Retry 2 DUE",IF(R152="","Retry 1 scheduled","Retry 2 scheduled")))))))</f>
        <v/>
      </c>
    </row>
    <row r="153" customFormat="false" ht="15" hidden="false" customHeight="false" outlineLevel="0" collapsed="false">
      <c r="A153" s="27" t="str">
        <f aca="false">IF(COUNTA(B153:I153)=0,"",ROW()-4)</f>
        <v/>
      </c>
      <c r="B153" s="28"/>
      <c r="C153" s="29"/>
      <c r="D153" s="30"/>
      <c r="E153" s="29"/>
      <c r="F153" s="30"/>
      <c r="G153" s="31"/>
      <c r="H153" s="32"/>
      <c r="I153" s="32"/>
      <c r="J153" s="33" t="str">
        <f aca="false">IF(OR(H153="",I153=""),"",IF(UPPER(SUBSTITUTE(SUBSTITUTE(SUBSTITUTE(H153," ",""),",",""),";",""))=UPPER(SUBSTITUTE(SUBSTITUTE(SUBSTITUTE(I153," ",""),",",""),";","")),"Correct","Wrong"))</f>
        <v/>
      </c>
      <c r="K153" s="29"/>
      <c r="L153" s="29"/>
      <c r="M153" s="27" t="str">
        <f aca="false">IF(E153="","",IFERROR(INDEX(Lists!$G$5:$G$9,MATCH(E153,Lists!$F$5:$F$9,0)),""))</f>
        <v/>
      </c>
      <c r="N153" s="33" t="str">
        <f aca="false">IF(OR(L153="",M153=""),"",IF(L153&gt;M153,"Slow",IF(AND(J153="Wrong",L153&lt;0.5*M153),"Rushed?","OK")))</f>
        <v/>
      </c>
      <c r="O153" s="30"/>
      <c r="P153" s="30"/>
      <c r="Q153" s="34" t="str">
        <f aca="false">IF(OR(B153="",J153=""),"",IF(OR(J153="Wrong",K153="50-50",K153="Guess"),B153+Lists!$Y$5,""))</f>
        <v/>
      </c>
      <c r="R153" s="29"/>
      <c r="S153" s="34" t="str">
        <f aca="false">IF(Q153="","",B153+Lists!$Y$6)</f>
        <v/>
      </c>
      <c r="T153" s="29"/>
      <c r="U153" s="33" t="str">
        <f aca="true">IF(J153="","",IF(Q153="","—",IF(T153="Correct","Mastered",IF(OR(R153="Wrong",T153="Wrong"),"Keep reviewing",IF(AND(R153="",TODAY()&gt;=Q153),"Retry 1 DUE",IF(AND(R153="Correct",T153="",TODAY()&gt;=S153),"Retry 2 DUE",IF(R153="","Retry 1 scheduled","Retry 2 scheduled")))))))</f>
        <v/>
      </c>
    </row>
    <row r="154" customFormat="false" ht="15" hidden="false" customHeight="false" outlineLevel="0" collapsed="false">
      <c r="A154" s="27" t="str">
        <f aca="false">IF(COUNTA(B154:I154)=0,"",ROW()-4)</f>
        <v/>
      </c>
      <c r="B154" s="28"/>
      <c r="C154" s="29"/>
      <c r="D154" s="30"/>
      <c r="E154" s="29"/>
      <c r="F154" s="30"/>
      <c r="G154" s="31"/>
      <c r="H154" s="32"/>
      <c r="I154" s="32"/>
      <c r="J154" s="33" t="str">
        <f aca="false">IF(OR(H154="",I154=""),"",IF(UPPER(SUBSTITUTE(SUBSTITUTE(SUBSTITUTE(H154," ",""),",",""),";",""))=UPPER(SUBSTITUTE(SUBSTITUTE(SUBSTITUTE(I154," ",""),",",""),";","")),"Correct","Wrong"))</f>
        <v/>
      </c>
      <c r="K154" s="29"/>
      <c r="L154" s="29"/>
      <c r="M154" s="27" t="str">
        <f aca="false">IF(E154="","",IFERROR(INDEX(Lists!$G$5:$G$9,MATCH(E154,Lists!$F$5:$F$9,0)),""))</f>
        <v/>
      </c>
      <c r="N154" s="33" t="str">
        <f aca="false">IF(OR(L154="",M154=""),"",IF(L154&gt;M154,"Slow",IF(AND(J154="Wrong",L154&lt;0.5*M154),"Rushed?","OK")))</f>
        <v/>
      </c>
      <c r="O154" s="30"/>
      <c r="P154" s="30"/>
      <c r="Q154" s="34" t="str">
        <f aca="false">IF(OR(B154="",J154=""),"",IF(OR(J154="Wrong",K154="50-50",K154="Guess"),B154+Lists!$Y$5,""))</f>
        <v/>
      </c>
      <c r="R154" s="29"/>
      <c r="S154" s="34" t="str">
        <f aca="false">IF(Q154="","",B154+Lists!$Y$6)</f>
        <v/>
      </c>
      <c r="T154" s="29"/>
      <c r="U154" s="33" t="str">
        <f aca="true">IF(J154="","",IF(Q154="","—",IF(T154="Correct","Mastered",IF(OR(R154="Wrong",T154="Wrong"),"Keep reviewing",IF(AND(R154="",TODAY()&gt;=Q154),"Retry 1 DUE",IF(AND(R154="Correct",T154="",TODAY()&gt;=S154),"Retry 2 DUE",IF(R154="","Retry 1 scheduled","Retry 2 scheduled")))))))</f>
        <v/>
      </c>
    </row>
    <row r="155" customFormat="false" ht="15" hidden="false" customHeight="false" outlineLevel="0" collapsed="false">
      <c r="A155" s="27" t="str">
        <f aca="false">IF(COUNTA(B155:I155)=0,"",ROW()-4)</f>
        <v/>
      </c>
      <c r="B155" s="28"/>
      <c r="C155" s="29"/>
      <c r="D155" s="30"/>
      <c r="E155" s="29"/>
      <c r="F155" s="30"/>
      <c r="G155" s="31"/>
      <c r="H155" s="32"/>
      <c r="I155" s="32"/>
      <c r="J155" s="33" t="str">
        <f aca="false">IF(OR(H155="",I155=""),"",IF(UPPER(SUBSTITUTE(SUBSTITUTE(SUBSTITUTE(H155," ",""),",",""),";",""))=UPPER(SUBSTITUTE(SUBSTITUTE(SUBSTITUTE(I155," ",""),",",""),";","")),"Correct","Wrong"))</f>
        <v/>
      </c>
      <c r="K155" s="29"/>
      <c r="L155" s="29"/>
      <c r="M155" s="27" t="str">
        <f aca="false">IF(E155="","",IFERROR(INDEX(Lists!$G$5:$G$9,MATCH(E155,Lists!$F$5:$F$9,0)),""))</f>
        <v/>
      </c>
      <c r="N155" s="33" t="str">
        <f aca="false">IF(OR(L155="",M155=""),"",IF(L155&gt;M155,"Slow",IF(AND(J155="Wrong",L155&lt;0.5*M155),"Rushed?","OK")))</f>
        <v/>
      </c>
      <c r="O155" s="30"/>
      <c r="P155" s="30"/>
      <c r="Q155" s="34" t="str">
        <f aca="false">IF(OR(B155="",J155=""),"",IF(OR(J155="Wrong",K155="50-50",K155="Guess"),B155+Lists!$Y$5,""))</f>
        <v/>
      </c>
      <c r="R155" s="29"/>
      <c r="S155" s="34" t="str">
        <f aca="false">IF(Q155="","",B155+Lists!$Y$6)</f>
        <v/>
      </c>
      <c r="T155" s="29"/>
      <c r="U155" s="33" t="str">
        <f aca="true">IF(J155="","",IF(Q155="","—",IF(T155="Correct","Mastered",IF(OR(R155="Wrong",T155="Wrong"),"Keep reviewing",IF(AND(R155="",TODAY()&gt;=Q155),"Retry 1 DUE",IF(AND(R155="Correct",T155="",TODAY()&gt;=S155),"Retry 2 DUE",IF(R155="","Retry 1 scheduled","Retry 2 scheduled")))))))</f>
        <v/>
      </c>
    </row>
    <row r="156" customFormat="false" ht="15" hidden="false" customHeight="false" outlineLevel="0" collapsed="false">
      <c r="A156" s="27" t="str">
        <f aca="false">IF(COUNTA(B156:I156)=0,"",ROW()-4)</f>
        <v/>
      </c>
      <c r="B156" s="28"/>
      <c r="C156" s="29"/>
      <c r="D156" s="30"/>
      <c r="E156" s="29"/>
      <c r="F156" s="30"/>
      <c r="G156" s="31"/>
      <c r="H156" s="32"/>
      <c r="I156" s="32"/>
      <c r="J156" s="33" t="str">
        <f aca="false">IF(OR(H156="",I156=""),"",IF(UPPER(SUBSTITUTE(SUBSTITUTE(SUBSTITUTE(H156," ",""),",",""),";",""))=UPPER(SUBSTITUTE(SUBSTITUTE(SUBSTITUTE(I156," ",""),",",""),";","")),"Correct","Wrong"))</f>
        <v/>
      </c>
      <c r="K156" s="29"/>
      <c r="L156" s="29"/>
      <c r="M156" s="27" t="str">
        <f aca="false">IF(E156="","",IFERROR(INDEX(Lists!$G$5:$G$9,MATCH(E156,Lists!$F$5:$F$9,0)),""))</f>
        <v/>
      </c>
      <c r="N156" s="33" t="str">
        <f aca="false">IF(OR(L156="",M156=""),"",IF(L156&gt;M156,"Slow",IF(AND(J156="Wrong",L156&lt;0.5*M156),"Rushed?","OK")))</f>
        <v/>
      </c>
      <c r="O156" s="30"/>
      <c r="P156" s="30"/>
      <c r="Q156" s="34" t="str">
        <f aca="false">IF(OR(B156="",J156=""),"",IF(OR(J156="Wrong",K156="50-50",K156="Guess"),B156+Lists!$Y$5,""))</f>
        <v/>
      </c>
      <c r="R156" s="29"/>
      <c r="S156" s="34" t="str">
        <f aca="false">IF(Q156="","",B156+Lists!$Y$6)</f>
        <v/>
      </c>
      <c r="T156" s="29"/>
      <c r="U156" s="33" t="str">
        <f aca="true">IF(J156="","",IF(Q156="","—",IF(T156="Correct","Mastered",IF(OR(R156="Wrong",T156="Wrong"),"Keep reviewing",IF(AND(R156="",TODAY()&gt;=Q156),"Retry 1 DUE",IF(AND(R156="Correct",T156="",TODAY()&gt;=S156),"Retry 2 DUE",IF(R156="","Retry 1 scheduled","Retry 2 scheduled")))))))</f>
        <v/>
      </c>
    </row>
    <row r="157" customFormat="false" ht="15" hidden="false" customHeight="false" outlineLevel="0" collapsed="false">
      <c r="A157" s="27" t="str">
        <f aca="false">IF(COUNTA(B157:I157)=0,"",ROW()-4)</f>
        <v/>
      </c>
      <c r="B157" s="28"/>
      <c r="C157" s="29"/>
      <c r="D157" s="30"/>
      <c r="E157" s="29"/>
      <c r="F157" s="30"/>
      <c r="G157" s="31"/>
      <c r="H157" s="32"/>
      <c r="I157" s="32"/>
      <c r="J157" s="33" t="str">
        <f aca="false">IF(OR(H157="",I157=""),"",IF(UPPER(SUBSTITUTE(SUBSTITUTE(SUBSTITUTE(H157," ",""),",",""),";",""))=UPPER(SUBSTITUTE(SUBSTITUTE(SUBSTITUTE(I157," ",""),",",""),";","")),"Correct","Wrong"))</f>
        <v/>
      </c>
      <c r="K157" s="29"/>
      <c r="L157" s="29"/>
      <c r="M157" s="27" t="str">
        <f aca="false">IF(E157="","",IFERROR(INDEX(Lists!$G$5:$G$9,MATCH(E157,Lists!$F$5:$F$9,0)),""))</f>
        <v/>
      </c>
      <c r="N157" s="33" t="str">
        <f aca="false">IF(OR(L157="",M157=""),"",IF(L157&gt;M157,"Slow",IF(AND(J157="Wrong",L157&lt;0.5*M157),"Rushed?","OK")))</f>
        <v/>
      </c>
      <c r="O157" s="30"/>
      <c r="P157" s="30"/>
      <c r="Q157" s="34" t="str">
        <f aca="false">IF(OR(B157="",J157=""),"",IF(OR(J157="Wrong",K157="50-50",K157="Guess"),B157+Lists!$Y$5,""))</f>
        <v/>
      </c>
      <c r="R157" s="29"/>
      <c r="S157" s="34" t="str">
        <f aca="false">IF(Q157="","",B157+Lists!$Y$6)</f>
        <v/>
      </c>
      <c r="T157" s="29"/>
      <c r="U157" s="33" t="str">
        <f aca="true">IF(J157="","",IF(Q157="","—",IF(T157="Correct","Mastered",IF(OR(R157="Wrong",T157="Wrong"),"Keep reviewing",IF(AND(R157="",TODAY()&gt;=Q157),"Retry 1 DUE",IF(AND(R157="Correct",T157="",TODAY()&gt;=S157),"Retry 2 DUE",IF(R157="","Retry 1 scheduled","Retry 2 scheduled")))))))</f>
        <v/>
      </c>
    </row>
    <row r="158" customFormat="false" ht="15" hidden="false" customHeight="false" outlineLevel="0" collapsed="false">
      <c r="A158" s="27" t="str">
        <f aca="false">IF(COUNTA(B158:I158)=0,"",ROW()-4)</f>
        <v/>
      </c>
      <c r="B158" s="28"/>
      <c r="C158" s="29"/>
      <c r="D158" s="30"/>
      <c r="E158" s="29"/>
      <c r="F158" s="30"/>
      <c r="G158" s="31"/>
      <c r="H158" s="32"/>
      <c r="I158" s="32"/>
      <c r="J158" s="33" t="str">
        <f aca="false">IF(OR(H158="",I158=""),"",IF(UPPER(SUBSTITUTE(SUBSTITUTE(SUBSTITUTE(H158," ",""),",",""),";",""))=UPPER(SUBSTITUTE(SUBSTITUTE(SUBSTITUTE(I158," ",""),",",""),";","")),"Correct","Wrong"))</f>
        <v/>
      </c>
      <c r="K158" s="29"/>
      <c r="L158" s="29"/>
      <c r="M158" s="27" t="str">
        <f aca="false">IF(E158="","",IFERROR(INDEX(Lists!$G$5:$G$9,MATCH(E158,Lists!$F$5:$F$9,0)),""))</f>
        <v/>
      </c>
      <c r="N158" s="33" t="str">
        <f aca="false">IF(OR(L158="",M158=""),"",IF(L158&gt;M158,"Slow",IF(AND(J158="Wrong",L158&lt;0.5*M158),"Rushed?","OK")))</f>
        <v/>
      </c>
      <c r="O158" s="30"/>
      <c r="P158" s="30"/>
      <c r="Q158" s="34" t="str">
        <f aca="false">IF(OR(B158="",J158=""),"",IF(OR(J158="Wrong",K158="50-50",K158="Guess"),B158+Lists!$Y$5,""))</f>
        <v/>
      </c>
      <c r="R158" s="29"/>
      <c r="S158" s="34" t="str">
        <f aca="false">IF(Q158="","",B158+Lists!$Y$6)</f>
        <v/>
      </c>
      <c r="T158" s="29"/>
      <c r="U158" s="33" t="str">
        <f aca="true">IF(J158="","",IF(Q158="","—",IF(T158="Correct","Mastered",IF(OR(R158="Wrong",T158="Wrong"),"Keep reviewing",IF(AND(R158="",TODAY()&gt;=Q158),"Retry 1 DUE",IF(AND(R158="Correct",T158="",TODAY()&gt;=S158),"Retry 2 DUE",IF(R158="","Retry 1 scheduled","Retry 2 scheduled")))))))</f>
        <v/>
      </c>
    </row>
    <row r="159" customFormat="false" ht="15" hidden="false" customHeight="false" outlineLevel="0" collapsed="false">
      <c r="A159" s="27" t="str">
        <f aca="false">IF(COUNTA(B159:I159)=0,"",ROW()-4)</f>
        <v/>
      </c>
      <c r="B159" s="28"/>
      <c r="C159" s="29"/>
      <c r="D159" s="30"/>
      <c r="E159" s="29"/>
      <c r="F159" s="30"/>
      <c r="G159" s="31"/>
      <c r="H159" s="32"/>
      <c r="I159" s="32"/>
      <c r="J159" s="33" t="str">
        <f aca="false">IF(OR(H159="",I159=""),"",IF(UPPER(SUBSTITUTE(SUBSTITUTE(SUBSTITUTE(H159," ",""),",",""),";",""))=UPPER(SUBSTITUTE(SUBSTITUTE(SUBSTITUTE(I159," ",""),",",""),";","")),"Correct","Wrong"))</f>
        <v/>
      </c>
      <c r="K159" s="29"/>
      <c r="L159" s="29"/>
      <c r="M159" s="27" t="str">
        <f aca="false">IF(E159="","",IFERROR(INDEX(Lists!$G$5:$G$9,MATCH(E159,Lists!$F$5:$F$9,0)),""))</f>
        <v/>
      </c>
      <c r="N159" s="33" t="str">
        <f aca="false">IF(OR(L159="",M159=""),"",IF(L159&gt;M159,"Slow",IF(AND(J159="Wrong",L159&lt;0.5*M159),"Rushed?","OK")))</f>
        <v/>
      </c>
      <c r="O159" s="30"/>
      <c r="P159" s="30"/>
      <c r="Q159" s="34" t="str">
        <f aca="false">IF(OR(B159="",J159=""),"",IF(OR(J159="Wrong",K159="50-50",K159="Guess"),B159+Lists!$Y$5,""))</f>
        <v/>
      </c>
      <c r="R159" s="29"/>
      <c r="S159" s="34" t="str">
        <f aca="false">IF(Q159="","",B159+Lists!$Y$6)</f>
        <v/>
      </c>
      <c r="T159" s="29"/>
      <c r="U159" s="33" t="str">
        <f aca="true">IF(J159="","",IF(Q159="","—",IF(T159="Correct","Mastered",IF(OR(R159="Wrong",T159="Wrong"),"Keep reviewing",IF(AND(R159="",TODAY()&gt;=Q159),"Retry 1 DUE",IF(AND(R159="Correct",T159="",TODAY()&gt;=S159),"Retry 2 DUE",IF(R159="","Retry 1 scheduled","Retry 2 scheduled")))))))</f>
        <v/>
      </c>
    </row>
    <row r="160" customFormat="false" ht="15" hidden="false" customHeight="false" outlineLevel="0" collapsed="false">
      <c r="A160" s="27" t="str">
        <f aca="false">IF(COUNTA(B160:I160)=0,"",ROW()-4)</f>
        <v/>
      </c>
      <c r="B160" s="28"/>
      <c r="C160" s="29"/>
      <c r="D160" s="30"/>
      <c r="E160" s="29"/>
      <c r="F160" s="30"/>
      <c r="G160" s="31"/>
      <c r="H160" s="32"/>
      <c r="I160" s="32"/>
      <c r="J160" s="33" t="str">
        <f aca="false">IF(OR(H160="",I160=""),"",IF(UPPER(SUBSTITUTE(SUBSTITUTE(SUBSTITUTE(H160," ",""),",",""),";",""))=UPPER(SUBSTITUTE(SUBSTITUTE(SUBSTITUTE(I160," ",""),",",""),";","")),"Correct","Wrong"))</f>
        <v/>
      </c>
      <c r="K160" s="29"/>
      <c r="L160" s="29"/>
      <c r="M160" s="27" t="str">
        <f aca="false">IF(E160="","",IFERROR(INDEX(Lists!$G$5:$G$9,MATCH(E160,Lists!$F$5:$F$9,0)),""))</f>
        <v/>
      </c>
      <c r="N160" s="33" t="str">
        <f aca="false">IF(OR(L160="",M160=""),"",IF(L160&gt;M160,"Slow",IF(AND(J160="Wrong",L160&lt;0.5*M160),"Rushed?","OK")))</f>
        <v/>
      </c>
      <c r="O160" s="30"/>
      <c r="P160" s="30"/>
      <c r="Q160" s="34" t="str">
        <f aca="false">IF(OR(B160="",J160=""),"",IF(OR(J160="Wrong",K160="50-50",K160="Guess"),B160+Lists!$Y$5,""))</f>
        <v/>
      </c>
      <c r="R160" s="29"/>
      <c r="S160" s="34" t="str">
        <f aca="false">IF(Q160="","",B160+Lists!$Y$6)</f>
        <v/>
      </c>
      <c r="T160" s="29"/>
      <c r="U160" s="33" t="str">
        <f aca="true">IF(J160="","",IF(Q160="","—",IF(T160="Correct","Mastered",IF(OR(R160="Wrong",T160="Wrong"),"Keep reviewing",IF(AND(R160="",TODAY()&gt;=Q160),"Retry 1 DUE",IF(AND(R160="Correct",T160="",TODAY()&gt;=S160),"Retry 2 DUE",IF(R160="","Retry 1 scheduled","Retry 2 scheduled")))))))</f>
        <v/>
      </c>
    </row>
    <row r="161" customFormat="false" ht="15" hidden="false" customHeight="false" outlineLevel="0" collapsed="false">
      <c r="A161" s="27" t="str">
        <f aca="false">IF(COUNTA(B161:I161)=0,"",ROW()-4)</f>
        <v/>
      </c>
      <c r="B161" s="28"/>
      <c r="C161" s="29"/>
      <c r="D161" s="30"/>
      <c r="E161" s="29"/>
      <c r="F161" s="30"/>
      <c r="G161" s="31"/>
      <c r="H161" s="32"/>
      <c r="I161" s="32"/>
      <c r="J161" s="33" t="str">
        <f aca="false">IF(OR(H161="",I161=""),"",IF(UPPER(SUBSTITUTE(SUBSTITUTE(SUBSTITUTE(H161," ",""),",",""),";",""))=UPPER(SUBSTITUTE(SUBSTITUTE(SUBSTITUTE(I161," ",""),",",""),";","")),"Correct","Wrong"))</f>
        <v/>
      </c>
      <c r="K161" s="29"/>
      <c r="L161" s="29"/>
      <c r="M161" s="27" t="str">
        <f aca="false">IF(E161="","",IFERROR(INDEX(Lists!$G$5:$G$9,MATCH(E161,Lists!$F$5:$F$9,0)),""))</f>
        <v/>
      </c>
      <c r="N161" s="33" t="str">
        <f aca="false">IF(OR(L161="",M161=""),"",IF(L161&gt;M161,"Slow",IF(AND(J161="Wrong",L161&lt;0.5*M161),"Rushed?","OK")))</f>
        <v/>
      </c>
      <c r="O161" s="30"/>
      <c r="P161" s="30"/>
      <c r="Q161" s="34" t="str">
        <f aca="false">IF(OR(B161="",J161=""),"",IF(OR(J161="Wrong",K161="50-50",K161="Guess"),B161+Lists!$Y$5,""))</f>
        <v/>
      </c>
      <c r="R161" s="29"/>
      <c r="S161" s="34" t="str">
        <f aca="false">IF(Q161="","",B161+Lists!$Y$6)</f>
        <v/>
      </c>
      <c r="T161" s="29"/>
      <c r="U161" s="33" t="str">
        <f aca="true">IF(J161="","",IF(Q161="","—",IF(T161="Correct","Mastered",IF(OR(R161="Wrong",T161="Wrong"),"Keep reviewing",IF(AND(R161="",TODAY()&gt;=Q161),"Retry 1 DUE",IF(AND(R161="Correct",T161="",TODAY()&gt;=S161),"Retry 2 DUE",IF(R161="","Retry 1 scheduled","Retry 2 scheduled")))))))</f>
        <v/>
      </c>
    </row>
    <row r="162" customFormat="false" ht="15" hidden="false" customHeight="false" outlineLevel="0" collapsed="false">
      <c r="A162" s="27" t="str">
        <f aca="false">IF(COUNTA(B162:I162)=0,"",ROW()-4)</f>
        <v/>
      </c>
      <c r="B162" s="28"/>
      <c r="C162" s="29"/>
      <c r="D162" s="30"/>
      <c r="E162" s="29"/>
      <c r="F162" s="30"/>
      <c r="G162" s="31"/>
      <c r="H162" s="32"/>
      <c r="I162" s="32"/>
      <c r="J162" s="33" t="str">
        <f aca="false">IF(OR(H162="",I162=""),"",IF(UPPER(SUBSTITUTE(SUBSTITUTE(SUBSTITUTE(H162," ",""),",",""),";",""))=UPPER(SUBSTITUTE(SUBSTITUTE(SUBSTITUTE(I162," ",""),",",""),";","")),"Correct","Wrong"))</f>
        <v/>
      </c>
      <c r="K162" s="29"/>
      <c r="L162" s="29"/>
      <c r="M162" s="27" t="str">
        <f aca="false">IF(E162="","",IFERROR(INDEX(Lists!$G$5:$G$9,MATCH(E162,Lists!$F$5:$F$9,0)),""))</f>
        <v/>
      </c>
      <c r="N162" s="33" t="str">
        <f aca="false">IF(OR(L162="",M162=""),"",IF(L162&gt;M162,"Slow",IF(AND(J162="Wrong",L162&lt;0.5*M162),"Rushed?","OK")))</f>
        <v/>
      </c>
      <c r="O162" s="30"/>
      <c r="P162" s="30"/>
      <c r="Q162" s="34" t="str">
        <f aca="false">IF(OR(B162="",J162=""),"",IF(OR(J162="Wrong",K162="50-50",K162="Guess"),B162+Lists!$Y$5,""))</f>
        <v/>
      </c>
      <c r="R162" s="29"/>
      <c r="S162" s="34" t="str">
        <f aca="false">IF(Q162="","",B162+Lists!$Y$6)</f>
        <v/>
      </c>
      <c r="T162" s="29"/>
      <c r="U162" s="33" t="str">
        <f aca="true">IF(J162="","",IF(Q162="","—",IF(T162="Correct","Mastered",IF(OR(R162="Wrong",T162="Wrong"),"Keep reviewing",IF(AND(R162="",TODAY()&gt;=Q162),"Retry 1 DUE",IF(AND(R162="Correct",T162="",TODAY()&gt;=S162),"Retry 2 DUE",IF(R162="","Retry 1 scheduled","Retry 2 scheduled")))))))</f>
        <v/>
      </c>
    </row>
    <row r="163" customFormat="false" ht="15" hidden="false" customHeight="false" outlineLevel="0" collapsed="false">
      <c r="A163" s="27" t="str">
        <f aca="false">IF(COUNTA(B163:I163)=0,"",ROW()-4)</f>
        <v/>
      </c>
      <c r="B163" s="28"/>
      <c r="C163" s="29"/>
      <c r="D163" s="30"/>
      <c r="E163" s="29"/>
      <c r="F163" s="30"/>
      <c r="G163" s="31"/>
      <c r="H163" s="32"/>
      <c r="I163" s="32"/>
      <c r="J163" s="33" t="str">
        <f aca="false">IF(OR(H163="",I163=""),"",IF(UPPER(SUBSTITUTE(SUBSTITUTE(SUBSTITUTE(H163," ",""),",",""),";",""))=UPPER(SUBSTITUTE(SUBSTITUTE(SUBSTITUTE(I163," ",""),",",""),";","")),"Correct","Wrong"))</f>
        <v/>
      </c>
      <c r="K163" s="29"/>
      <c r="L163" s="29"/>
      <c r="M163" s="27" t="str">
        <f aca="false">IF(E163="","",IFERROR(INDEX(Lists!$G$5:$G$9,MATCH(E163,Lists!$F$5:$F$9,0)),""))</f>
        <v/>
      </c>
      <c r="N163" s="33" t="str">
        <f aca="false">IF(OR(L163="",M163=""),"",IF(L163&gt;M163,"Slow",IF(AND(J163="Wrong",L163&lt;0.5*M163),"Rushed?","OK")))</f>
        <v/>
      </c>
      <c r="O163" s="30"/>
      <c r="P163" s="30"/>
      <c r="Q163" s="34" t="str">
        <f aca="false">IF(OR(B163="",J163=""),"",IF(OR(J163="Wrong",K163="50-50",K163="Guess"),B163+Lists!$Y$5,""))</f>
        <v/>
      </c>
      <c r="R163" s="29"/>
      <c r="S163" s="34" t="str">
        <f aca="false">IF(Q163="","",B163+Lists!$Y$6)</f>
        <v/>
      </c>
      <c r="T163" s="29"/>
      <c r="U163" s="33" t="str">
        <f aca="true">IF(J163="","",IF(Q163="","—",IF(T163="Correct","Mastered",IF(OR(R163="Wrong",T163="Wrong"),"Keep reviewing",IF(AND(R163="",TODAY()&gt;=Q163),"Retry 1 DUE",IF(AND(R163="Correct",T163="",TODAY()&gt;=S163),"Retry 2 DUE",IF(R163="","Retry 1 scheduled","Retry 2 scheduled")))))))</f>
        <v/>
      </c>
    </row>
    <row r="164" customFormat="false" ht="15" hidden="false" customHeight="false" outlineLevel="0" collapsed="false">
      <c r="A164" s="27" t="str">
        <f aca="false">IF(COUNTA(B164:I164)=0,"",ROW()-4)</f>
        <v/>
      </c>
      <c r="B164" s="28"/>
      <c r="C164" s="29"/>
      <c r="D164" s="30"/>
      <c r="E164" s="29"/>
      <c r="F164" s="30"/>
      <c r="G164" s="31"/>
      <c r="H164" s="32"/>
      <c r="I164" s="32"/>
      <c r="J164" s="33" t="str">
        <f aca="false">IF(OR(H164="",I164=""),"",IF(UPPER(SUBSTITUTE(SUBSTITUTE(SUBSTITUTE(H164," ",""),",",""),";",""))=UPPER(SUBSTITUTE(SUBSTITUTE(SUBSTITUTE(I164," ",""),",",""),";","")),"Correct","Wrong"))</f>
        <v/>
      </c>
      <c r="K164" s="29"/>
      <c r="L164" s="29"/>
      <c r="M164" s="27" t="str">
        <f aca="false">IF(E164="","",IFERROR(INDEX(Lists!$G$5:$G$9,MATCH(E164,Lists!$F$5:$F$9,0)),""))</f>
        <v/>
      </c>
      <c r="N164" s="33" t="str">
        <f aca="false">IF(OR(L164="",M164=""),"",IF(L164&gt;M164,"Slow",IF(AND(J164="Wrong",L164&lt;0.5*M164),"Rushed?","OK")))</f>
        <v/>
      </c>
      <c r="O164" s="30"/>
      <c r="P164" s="30"/>
      <c r="Q164" s="34" t="str">
        <f aca="false">IF(OR(B164="",J164=""),"",IF(OR(J164="Wrong",K164="50-50",K164="Guess"),B164+Lists!$Y$5,""))</f>
        <v/>
      </c>
      <c r="R164" s="29"/>
      <c r="S164" s="34" t="str">
        <f aca="false">IF(Q164="","",B164+Lists!$Y$6)</f>
        <v/>
      </c>
      <c r="T164" s="29"/>
      <c r="U164" s="33" t="str">
        <f aca="true">IF(J164="","",IF(Q164="","—",IF(T164="Correct","Mastered",IF(OR(R164="Wrong",T164="Wrong"),"Keep reviewing",IF(AND(R164="",TODAY()&gt;=Q164),"Retry 1 DUE",IF(AND(R164="Correct",T164="",TODAY()&gt;=S164),"Retry 2 DUE",IF(R164="","Retry 1 scheduled","Retry 2 scheduled")))))))</f>
        <v/>
      </c>
    </row>
    <row r="165" customFormat="false" ht="15" hidden="false" customHeight="false" outlineLevel="0" collapsed="false">
      <c r="A165" s="27" t="str">
        <f aca="false">IF(COUNTA(B165:I165)=0,"",ROW()-4)</f>
        <v/>
      </c>
      <c r="B165" s="28"/>
      <c r="C165" s="29"/>
      <c r="D165" s="30"/>
      <c r="E165" s="29"/>
      <c r="F165" s="30"/>
      <c r="G165" s="31"/>
      <c r="H165" s="32"/>
      <c r="I165" s="32"/>
      <c r="J165" s="33" t="str">
        <f aca="false">IF(OR(H165="",I165=""),"",IF(UPPER(SUBSTITUTE(SUBSTITUTE(SUBSTITUTE(H165," ",""),",",""),";",""))=UPPER(SUBSTITUTE(SUBSTITUTE(SUBSTITUTE(I165," ",""),",",""),";","")),"Correct","Wrong"))</f>
        <v/>
      </c>
      <c r="K165" s="29"/>
      <c r="L165" s="29"/>
      <c r="M165" s="27" t="str">
        <f aca="false">IF(E165="","",IFERROR(INDEX(Lists!$G$5:$G$9,MATCH(E165,Lists!$F$5:$F$9,0)),""))</f>
        <v/>
      </c>
      <c r="N165" s="33" t="str">
        <f aca="false">IF(OR(L165="",M165=""),"",IF(L165&gt;M165,"Slow",IF(AND(J165="Wrong",L165&lt;0.5*M165),"Rushed?","OK")))</f>
        <v/>
      </c>
      <c r="O165" s="30"/>
      <c r="P165" s="30"/>
      <c r="Q165" s="34" t="str">
        <f aca="false">IF(OR(B165="",J165=""),"",IF(OR(J165="Wrong",K165="50-50",K165="Guess"),B165+Lists!$Y$5,""))</f>
        <v/>
      </c>
      <c r="R165" s="29"/>
      <c r="S165" s="34" t="str">
        <f aca="false">IF(Q165="","",B165+Lists!$Y$6)</f>
        <v/>
      </c>
      <c r="T165" s="29"/>
      <c r="U165" s="33" t="str">
        <f aca="true">IF(J165="","",IF(Q165="","—",IF(T165="Correct","Mastered",IF(OR(R165="Wrong",T165="Wrong"),"Keep reviewing",IF(AND(R165="",TODAY()&gt;=Q165),"Retry 1 DUE",IF(AND(R165="Correct",T165="",TODAY()&gt;=S165),"Retry 2 DUE",IF(R165="","Retry 1 scheduled","Retry 2 scheduled")))))))</f>
        <v/>
      </c>
    </row>
    <row r="166" customFormat="false" ht="15" hidden="false" customHeight="false" outlineLevel="0" collapsed="false">
      <c r="A166" s="27" t="str">
        <f aca="false">IF(COUNTA(B166:I166)=0,"",ROW()-4)</f>
        <v/>
      </c>
      <c r="B166" s="28"/>
      <c r="C166" s="29"/>
      <c r="D166" s="30"/>
      <c r="E166" s="29"/>
      <c r="F166" s="30"/>
      <c r="G166" s="31"/>
      <c r="H166" s="32"/>
      <c r="I166" s="32"/>
      <c r="J166" s="33" t="str">
        <f aca="false">IF(OR(H166="",I166=""),"",IF(UPPER(SUBSTITUTE(SUBSTITUTE(SUBSTITUTE(H166," ",""),",",""),";",""))=UPPER(SUBSTITUTE(SUBSTITUTE(SUBSTITUTE(I166," ",""),",",""),";","")),"Correct","Wrong"))</f>
        <v/>
      </c>
      <c r="K166" s="29"/>
      <c r="L166" s="29"/>
      <c r="M166" s="27" t="str">
        <f aca="false">IF(E166="","",IFERROR(INDEX(Lists!$G$5:$G$9,MATCH(E166,Lists!$F$5:$F$9,0)),""))</f>
        <v/>
      </c>
      <c r="N166" s="33" t="str">
        <f aca="false">IF(OR(L166="",M166=""),"",IF(L166&gt;M166,"Slow",IF(AND(J166="Wrong",L166&lt;0.5*M166),"Rushed?","OK")))</f>
        <v/>
      </c>
      <c r="O166" s="30"/>
      <c r="P166" s="30"/>
      <c r="Q166" s="34" t="str">
        <f aca="false">IF(OR(B166="",J166=""),"",IF(OR(J166="Wrong",K166="50-50",K166="Guess"),B166+Lists!$Y$5,""))</f>
        <v/>
      </c>
      <c r="R166" s="29"/>
      <c r="S166" s="34" t="str">
        <f aca="false">IF(Q166="","",B166+Lists!$Y$6)</f>
        <v/>
      </c>
      <c r="T166" s="29"/>
      <c r="U166" s="33" t="str">
        <f aca="true">IF(J166="","",IF(Q166="","—",IF(T166="Correct","Mastered",IF(OR(R166="Wrong",T166="Wrong"),"Keep reviewing",IF(AND(R166="",TODAY()&gt;=Q166),"Retry 1 DUE",IF(AND(R166="Correct",T166="",TODAY()&gt;=S166),"Retry 2 DUE",IF(R166="","Retry 1 scheduled","Retry 2 scheduled")))))))</f>
        <v/>
      </c>
    </row>
    <row r="167" customFormat="false" ht="15" hidden="false" customHeight="false" outlineLevel="0" collapsed="false">
      <c r="A167" s="27" t="str">
        <f aca="false">IF(COUNTA(B167:I167)=0,"",ROW()-4)</f>
        <v/>
      </c>
      <c r="B167" s="28"/>
      <c r="C167" s="29"/>
      <c r="D167" s="30"/>
      <c r="E167" s="29"/>
      <c r="F167" s="30"/>
      <c r="G167" s="31"/>
      <c r="H167" s="32"/>
      <c r="I167" s="32"/>
      <c r="J167" s="33" t="str">
        <f aca="false">IF(OR(H167="",I167=""),"",IF(UPPER(SUBSTITUTE(SUBSTITUTE(SUBSTITUTE(H167," ",""),",",""),";",""))=UPPER(SUBSTITUTE(SUBSTITUTE(SUBSTITUTE(I167," ",""),",",""),";","")),"Correct","Wrong"))</f>
        <v/>
      </c>
      <c r="K167" s="29"/>
      <c r="L167" s="29"/>
      <c r="M167" s="27" t="str">
        <f aca="false">IF(E167="","",IFERROR(INDEX(Lists!$G$5:$G$9,MATCH(E167,Lists!$F$5:$F$9,0)),""))</f>
        <v/>
      </c>
      <c r="N167" s="33" t="str">
        <f aca="false">IF(OR(L167="",M167=""),"",IF(L167&gt;M167,"Slow",IF(AND(J167="Wrong",L167&lt;0.5*M167),"Rushed?","OK")))</f>
        <v/>
      </c>
      <c r="O167" s="30"/>
      <c r="P167" s="30"/>
      <c r="Q167" s="34" t="str">
        <f aca="false">IF(OR(B167="",J167=""),"",IF(OR(J167="Wrong",K167="50-50",K167="Guess"),B167+Lists!$Y$5,""))</f>
        <v/>
      </c>
      <c r="R167" s="29"/>
      <c r="S167" s="34" t="str">
        <f aca="false">IF(Q167="","",B167+Lists!$Y$6)</f>
        <v/>
      </c>
      <c r="T167" s="29"/>
      <c r="U167" s="33" t="str">
        <f aca="true">IF(J167="","",IF(Q167="","—",IF(T167="Correct","Mastered",IF(OR(R167="Wrong",T167="Wrong"),"Keep reviewing",IF(AND(R167="",TODAY()&gt;=Q167),"Retry 1 DUE",IF(AND(R167="Correct",T167="",TODAY()&gt;=S167),"Retry 2 DUE",IF(R167="","Retry 1 scheduled","Retry 2 scheduled")))))))</f>
        <v/>
      </c>
    </row>
    <row r="168" customFormat="false" ht="15" hidden="false" customHeight="false" outlineLevel="0" collapsed="false">
      <c r="A168" s="27" t="str">
        <f aca="false">IF(COUNTA(B168:I168)=0,"",ROW()-4)</f>
        <v/>
      </c>
      <c r="B168" s="28"/>
      <c r="C168" s="29"/>
      <c r="D168" s="30"/>
      <c r="E168" s="29"/>
      <c r="F168" s="30"/>
      <c r="G168" s="31"/>
      <c r="H168" s="32"/>
      <c r="I168" s="32"/>
      <c r="J168" s="33" t="str">
        <f aca="false">IF(OR(H168="",I168=""),"",IF(UPPER(SUBSTITUTE(SUBSTITUTE(SUBSTITUTE(H168," ",""),",",""),";",""))=UPPER(SUBSTITUTE(SUBSTITUTE(SUBSTITUTE(I168," ",""),",",""),";","")),"Correct","Wrong"))</f>
        <v/>
      </c>
      <c r="K168" s="29"/>
      <c r="L168" s="29"/>
      <c r="M168" s="27" t="str">
        <f aca="false">IF(E168="","",IFERROR(INDEX(Lists!$G$5:$G$9,MATCH(E168,Lists!$F$5:$F$9,0)),""))</f>
        <v/>
      </c>
      <c r="N168" s="33" t="str">
        <f aca="false">IF(OR(L168="",M168=""),"",IF(L168&gt;M168,"Slow",IF(AND(J168="Wrong",L168&lt;0.5*M168),"Rushed?","OK")))</f>
        <v/>
      </c>
      <c r="O168" s="30"/>
      <c r="P168" s="30"/>
      <c r="Q168" s="34" t="str">
        <f aca="false">IF(OR(B168="",J168=""),"",IF(OR(J168="Wrong",K168="50-50",K168="Guess"),B168+Lists!$Y$5,""))</f>
        <v/>
      </c>
      <c r="R168" s="29"/>
      <c r="S168" s="34" t="str">
        <f aca="false">IF(Q168="","",B168+Lists!$Y$6)</f>
        <v/>
      </c>
      <c r="T168" s="29"/>
      <c r="U168" s="33" t="str">
        <f aca="true">IF(J168="","",IF(Q168="","—",IF(T168="Correct","Mastered",IF(OR(R168="Wrong",T168="Wrong"),"Keep reviewing",IF(AND(R168="",TODAY()&gt;=Q168),"Retry 1 DUE",IF(AND(R168="Correct",T168="",TODAY()&gt;=S168),"Retry 2 DUE",IF(R168="","Retry 1 scheduled","Retry 2 scheduled")))))))</f>
        <v/>
      </c>
    </row>
    <row r="169" customFormat="false" ht="15" hidden="false" customHeight="false" outlineLevel="0" collapsed="false">
      <c r="A169" s="27" t="str">
        <f aca="false">IF(COUNTA(B169:I169)=0,"",ROW()-4)</f>
        <v/>
      </c>
      <c r="B169" s="28"/>
      <c r="C169" s="29"/>
      <c r="D169" s="30"/>
      <c r="E169" s="29"/>
      <c r="F169" s="30"/>
      <c r="G169" s="31"/>
      <c r="H169" s="32"/>
      <c r="I169" s="32"/>
      <c r="J169" s="33" t="str">
        <f aca="false">IF(OR(H169="",I169=""),"",IF(UPPER(SUBSTITUTE(SUBSTITUTE(SUBSTITUTE(H169," ",""),",",""),";",""))=UPPER(SUBSTITUTE(SUBSTITUTE(SUBSTITUTE(I169," ",""),",",""),";","")),"Correct","Wrong"))</f>
        <v/>
      </c>
      <c r="K169" s="29"/>
      <c r="L169" s="29"/>
      <c r="M169" s="27" t="str">
        <f aca="false">IF(E169="","",IFERROR(INDEX(Lists!$G$5:$G$9,MATCH(E169,Lists!$F$5:$F$9,0)),""))</f>
        <v/>
      </c>
      <c r="N169" s="33" t="str">
        <f aca="false">IF(OR(L169="",M169=""),"",IF(L169&gt;M169,"Slow",IF(AND(J169="Wrong",L169&lt;0.5*M169),"Rushed?","OK")))</f>
        <v/>
      </c>
      <c r="O169" s="30"/>
      <c r="P169" s="30"/>
      <c r="Q169" s="34" t="str">
        <f aca="false">IF(OR(B169="",J169=""),"",IF(OR(J169="Wrong",K169="50-50",K169="Guess"),B169+Lists!$Y$5,""))</f>
        <v/>
      </c>
      <c r="R169" s="29"/>
      <c r="S169" s="34" t="str">
        <f aca="false">IF(Q169="","",B169+Lists!$Y$6)</f>
        <v/>
      </c>
      <c r="T169" s="29"/>
      <c r="U169" s="33" t="str">
        <f aca="true">IF(J169="","",IF(Q169="","—",IF(T169="Correct","Mastered",IF(OR(R169="Wrong",T169="Wrong"),"Keep reviewing",IF(AND(R169="",TODAY()&gt;=Q169),"Retry 1 DUE",IF(AND(R169="Correct",T169="",TODAY()&gt;=S169),"Retry 2 DUE",IF(R169="","Retry 1 scheduled","Retry 2 scheduled")))))))</f>
        <v/>
      </c>
    </row>
    <row r="170" customFormat="false" ht="15" hidden="false" customHeight="false" outlineLevel="0" collapsed="false">
      <c r="A170" s="27" t="str">
        <f aca="false">IF(COUNTA(B170:I170)=0,"",ROW()-4)</f>
        <v/>
      </c>
      <c r="B170" s="28"/>
      <c r="C170" s="29"/>
      <c r="D170" s="30"/>
      <c r="E170" s="29"/>
      <c r="F170" s="30"/>
      <c r="G170" s="31"/>
      <c r="H170" s="32"/>
      <c r="I170" s="32"/>
      <c r="J170" s="33" t="str">
        <f aca="false">IF(OR(H170="",I170=""),"",IF(UPPER(SUBSTITUTE(SUBSTITUTE(SUBSTITUTE(H170," ",""),",",""),";",""))=UPPER(SUBSTITUTE(SUBSTITUTE(SUBSTITUTE(I170," ",""),",",""),";","")),"Correct","Wrong"))</f>
        <v/>
      </c>
      <c r="K170" s="29"/>
      <c r="L170" s="29"/>
      <c r="M170" s="27" t="str">
        <f aca="false">IF(E170="","",IFERROR(INDEX(Lists!$G$5:$G$9,MATCH(E170,Lists!$F$5:$F$9,0)),""))</f>
        <v/>
      </c>
      <c r="N170" s="33" t="str">
        <f aca="false">IF(OR(L170="",M170=""),"",IF(L170&gt;M170,"Slow",IF(AND(J170="Wrong",L170&lt;0.5*M170),"Rushed?","OK")))</f>
        <v/>
      </c>
      <c r="O170" s="30"/>
      <c r="P170" s="30"/>
      <c r="Q170" s="34" t="str">
        <f aca="false">IF(OR(B170="",J170=""),"",IF(OR(J170="Wrong",K170="50-50",K170="Guess"),B170+Lists!$Y$5,""))</f>
        <v/>
      </c>
      <c r="R170" s="29"/>
      <c r="S170" s="34" t="str">
        <f aca="false">IF(Q170="","",B170+Lists!$Y$6)</f>
        <v/>
      </c>
      <c r="T170" s="29"/>
      <c r="U170" s="33" t="str">
        <f aca="true">IF(J170="","",IF(Q170="","—",IF(T170="Correct","Mastered",IF(OR(R170="Wrong",T170="Wrong"),"Keep reviewing",IF(AND(R170="",TODAY()&gt;=Q170),"Retry 1 DUE",IF(AND(R170="Correct",T170="",TODAY()&gt;=S170),"Retry 2 DUE",IF(R170="","Retry 1 scheduled","Retry 2 scheduled")))))))</f>
        <v/>
      </c>
    </row>
    <row r="171" customFormat="false" ht="15" hidden="false" customHeight="false" outlineLevel="0" collapsed="false">
      <c r="A171" s="27" t="str">
        <f aca="false">IF(COUNTA(B171:I171)=0,"",ROW()-4)</f>
        <v/>
      </c>
      <c r="B171" s="28"/>
      <c r="C171" s="29"/>
      <c r="D171" s="30"/>
      <c r="E171" s="29"/>
      <c r="F171" s="30"/>
      <c r="G171" s="31"/>
      <c r="H171" s="32"/>
      <c r="I171" s="32"/>
      <c r="J171" s="33" t="str">
        <f aca="false">IF(OR(H171="",I171=""),"",IF(UPPER(SUBSTITUTE(SUBSTITUTE(SUBSTITUTE(H171," ",""),",",""),";",""))=UPPER(SUBSTITUTE(SUBSTITUTE(SUBSTITUTE(I171," ",""),",",""),";","")),"Correct","Wrong"))</f>
        <v/>
      </c>
      <c r="K171" s="29"/>
      <c r="L171" s="29"/>
      <c r="M171" s="27" t="str">
        <f aca="false">IF(E171="","",IFERROR(INDEX(Lists!$G$5:$G$9,MATCH(E171,Lists!$F$5:$F$9,0)),""))</f>
        <v/>
      </c>
      <c r="N171" s="33" t="str">
        <f aca="false">IF(OR(L171="",M171=""),"",IF(L171&gt;M171,"Slow",IF(AND(J171="Wrong",L171&lt;0.5*M171),"Rushed?","OK")))</f>
        <v/>
      </c>
      <c r="O171" s="30"/>
      <c r="P171" s="30"/>
      <c r="Q171" s="34" t="str">
        <f aca="false">IF(OR(B171="",J171=""),"",IF(OR(J171="Wrong",K171="50-50",K171="Guess"),B171+Lists!$Y$5,""))</f>
        <v/>
      </c>
      <c r="R171" s="29"/>
      <c r="S171" s="34" t="str">
        <f aca="false">IF(Q171="","",B171+Lists!$Y$6)</f>
        <v/>
      </c>
      <c r="T171" s="29"/>
      <c r="U171" s="33" t="str">
        <f aca="true">IF(J171="","",IF(Q171="","—",IF(T171="Correct","Mastered",IF(OR(R171="Wrong",T171="Wrong"),"Keep reviewing",IF(AND(R171="",TODAY()&gt;=Q171),"Retry 1 DUE",IF(AND(R171="Correct",T171="",TODAY()&gt;=S171),"Retry 2 DUE",IF(R171="","Retry 1 scheduled","Retry 2 scheduled")))))))</f>
        <v/>
      </c>
    </row>
    <row r="172" customFormat="false" ht="15" hidden="false" customHeight="false" outlineLevel="0" collapsed="false">
      <c r="A172" s="27" t="str">
        <f aca="false">IF(COUNTA(B172:I172)=0,"",ROW()-4)</f>
        <v/>
      </c>
      <c r="B172" s="28"/>
      <c r="C172" s="29"/>
      <c r="D172" s="30"/>
      <c r="E172" s="29"/>
      <c r="F172" s="30"/>
      <c r="G172" s="31"/>
      <c r="H172" s="32"/>
      <c r="I172" s="32"/>
      <c r="J172" s="33" t="str">
        <f aca="false">IF(OR(H172="",I172=""),"",IF(UPPER(SUBSTITUTE(SUBSTITUTE(SUBSTITUTE(H172," ",""),",",""),";",""))=UPPER(SUBSTITUTE(SUBSTITUTE(SUBSTITUTE(I172," ",""),",",""),";","")),"Correct","Wrong"))</f>
        <v/>
      </c>
      <c r="K172" s="29"/>
      <c r="L172" s="29"/>
      <c r="M172" s="27" t="str">
        <f aca="false">IF(E172="","",IFERROR(INDEX(Lists!$G$5:$G$9,MATCH(E172,Lists!$F$5:$F$9,0)),""))</f>
        <v/>
      </c>
      <c r="N172" s="33" t="str">
        <f aca="false">IF(OR(L172="",M172=""),"",IF(L172&gt;M172,"Slow",IF(AND(J172="Wrong",L172&lt;0.5*M172),"Rushed?","OK")))</f>
        <v/>
      </c>
      <c r="O172" s="30"/>
      <c r="P172" s="30"/>
      <c r="Q172" s="34" t="str">
        <f aca="false">IF(OR(B172="",J172=""),"",IF(OR(J172="Wrong",K172="50-50",K172="Guess"),B172+Lists!$Y$5,""))</f>
        <v/>
      </c>
      <c r="R172" s="29"/>
      <c r="S172" s="34" t="str">
        <f aca="false">IF(Q172="","",B172+Lists!$Y$6)</f>
        <v/>
      </c>
      <c r="T172" s="29"/>
      <c r="U172" s="33" t="str">
        <f aca="true">IF(J172="","",IF(Q172="","—",IF(T172="Correct","Mastered",IF(OR(R172="Wrong",T172="Wrong"),"Keep reviewing",IF(AND(R172="",TODAY()&gt;=Q172),"Retry 1 DUE",IF(AND(R172="Correct",T172="",TODAY()&gt;=S172),"Retry 2 DUE",IF(R172="","Retry 1 scheduled","Retry 2 scheduled")))))))</f>
        <v/>
      </c>
    </row>
    <row r="173" customFormat="false" ht="15" hidden="false" customHeight="false" outlineLevel="0" collapsed="false">
      <c r="A173" s="27" t="str">
        <f aca="false">IF(COUNTA(B173:I173)=0,"",ROW()-4)</f>
        <v/>
      </c>
      <c r="B173" s="28"/>
      <c r="C173" s="29"/>
      <c r="D173" s="30"/>
      <c r="E173" s="29"/>
      <c r="F173" s="30"/>
      <c r="G173" s="31"/>
      <c r="H173" s="32"/>
      <c r="I173" s="32"/>
      <c r="J173" s="33" t="str">
        <f aca="false">IF(OR(H173="",I173=""),"",IF(UPPER(SUBSTITUTE(SUBSTITUTE(SUBSTITUTE(H173," ",""),",",""),";",""))=UPPER(SUBSTITUTE(SUBSTITUTE(SUBSTITUTE(I173," ",""),",",""),";","")),"Correct","Wrong"))</f>
        <v/>
      </c>
      <c r="K173" s="29"/>
      <c r="L173" s="29"/>
      <c r="M173" s="27" t="str">
        <f aca="false">IF(E173="","",IFERROR(INDEX(Lists!$G$5:$G$9,MATCH(E173,Lists!$F$5:$F$9,0)),""))</f>
        <v/>
      </c>
      <c r="N173" s="33" t="str">
        <f aca="false">IF(OR(L173="",M173=""),"",IF(L173&gt;M173,"Slow",IF(AND(J173="Wrong",L173&lt;0.5*M173),"Rushed?","OK")))</f>
        <v/>
      </c>
      <c r="O173" s="30"/>
      <c r="P173" s="30"/>
      <c r="Q173" s="34" t="str">
        <f aca="false">IF(OR(B173="",J173=""),"",IF(OR(J173="Wrong",K173="50-50",K173="Guess"),B173+Lists!$Y$5,""))</f>
        <v/>
      </c>
      <c r="R173" s="29"/>
      <c r="S173" s="34" t="str">
        <f aca="false">IF(Q173="","",B173+Lists!$Y$6)</f>
        <v/>
      </c>
      <c r="T173" s="29"/>
      <c r="U173" s="33" t="str">
        <f aca="true">IF(J173="","",IF(Q173="","—",IF(T173="Correct","Mastered",IF(OR(R173="Wrong",T173="Wrong"),"Keep reviewing",IF(AND(R173="",TODAY()&gt;=Q173),"Retry 1 DUE",IF(AND(R173="Correct",T173="",TODAY()&gt;=S173),"Retry 2 DUE",IF(R173="","Retry 1 scheduled","Retry 2 scheduled")))))))</f>
        <v/>
      </c>
    </row>
    <row r="174" customFormat="false" ht="15" hidden="false" customHeight="false" outlineLevel="0" collapsed="false">
      <c r="A174" s="27" t="str">
        <f aca="false">IF(COUNTA(B174:I174)=0,"",ROW()-4)</f>
        <v/>
      </c>
      <c r="B174" s="28"/>
      <c r="C174" s="29"/>
      <c r="D174" s="30"/>
      <c r="E174" s="29"/>
      <c r="F174" s="30"/>
      <c r="G174" s="31"/>
      <c r="H174" s="32"/>
      <c r="I174" s="32"/>
      <c r="J174" s="33" t="str">
        <f aca="false">IF(OR(H174="",I174=""),"",IF(UPPER(SUBSTITUTE(SUBSTITUTE(SUBSTITUTE(H174," ",""),",",""),";",""))=UPPER(SUBSTITUTE(SUBSTITUTE(SUBSTITUTE(I174," ",""),",",""),";","")),"Correct","Wrong"))</f>
        <v/>
      </c>
      <c r="K174" s="29"/>
      <c r="L174" s="29"/>
      <c r="M174" s="27" t="str">
        <f aca="false">IF(E174="","",IFERROR(INDEX(Lists!$G$5:$G$9,MATCH(E174,Lists!$F$5:$F$9,0)),""))</f>
        <v/>
      </c>
      <c r="N174" s="33" t="str">
        <f aca="false">IF(OR(L174="",M174=""),"",IF(L174&gt;M174,"Slow",IF(AND(J174="Wrong",L174&lt;0.5*M174),"Rushed?","OK")))</f>
        <v/>
      </c>
      <c r="O174" s="30"/>
      <c r="P174" s="30"/>
      <c r="Q174" s="34" t="str">
        <f aca="false">IF(OR(B174="",J174=""),"",IF(OR(J174="Wrong",K174="50-50",K174="Guess"),B174+Lists!$Y$5,""))</f>
        <v/>
      </c>
      <c r="R174" s="29"/>
      <c r="S174" s="34" t="str">
        <f aca="false">IF(Q174="","",B174+Lists!$Y$6)</f>
        <v/>
      </c>
      <c r="T174" s="29"/>
      <c r="U174" s="33" t="str">
        <f aca="true">IF(J174="","",IF(Q174="","—",IF(T174="Correct","Mastered",IF(OR(R174="Wrong",T174="Wrong"),"Keep reviewing",IF(AND(R174="",TODAY()&gt;=Q174),"Retry 1 DUE",IF(AND(R174="Correct",T174="",TODAY()&gt;=S174),"Retry 2 DUE",IF(R174="","Retry 1 scheduled","Retry 2 scheduled")))))))</f>
        <v/>
      </c>
    </row>
    <row r="175" customFormat="false" ht="15" hidden="false" customHeight="false" outlineLevel="0" collapsed="false">
      <c r="A175" s="27" t="str">
        <f aca="false">IF(COUNTA(B175:I175)=0,"",ROW()-4)</f>
        <v/>
      </c>
      <c r="B175" s="28"/>
      <c r="C175" s="29"/>
      <c r="D175" s="30"/>
      <c r="E175" s="29"/>
      <c r="F175" s="30"/>
      <c r="G175" s="31"/>
      <c r="H175" s="32"/>
      <c r="I175" s="32"/>
      <c r="J175" s="33" t="str">
        <f aca="false">IF(OR(H175="",I175=""),"",IF(UPPER(SUBSTITUTE(SUBSTITUTE(SUBSTITUTE(H175," ",""),",",""),";",""))=UPPER(SUBSTITUTE(SUBSTITUTE(SUBSTITUTE(I175," ",""),",",""),";","")),"Correct","Wrong"))</f>
        <v/>
      </c>
      <c r="K175" s="29"/>
      <c r="L175" s="29"/>
      <c r="M175" s="27" t="str">
        <f aca="false">IF(E175="","",IFERROR(INDEX(Lists!$G$5:$G$9,MATCH(E175,Lists!$F$5:$F$9,0)),""))</f>
        <v/>
      </c>
      <c r="N175" s="33" t="str">
        <f aca="false">IF(OR(L175="",M175=""),"",IF(L175&gt;M175,"Slow",IF(AND(J175="Wrong",L175&lt;0.5*M175),"Rushed?","OK")))</f>
        <v/>
      </c>
      <c r="O175" s="30"/>
      <c r="P175" s="30"/>
      <c r="Q175" s="34" t="str">
        <f aca="false">IF(OR(B175="",J175=""),"",IF(OR(J175="Wrong",K175="50-50",K175="Guess"),B175+Lists!$Y$5,""))</f>
        <v/>
      </c>
      <c r="R175" s="29"/>
      <c r="S175" s="34" t="str">
        <f aca="false">IF(Q175="","",B175+Lists!$Y$6)</f>
        <v/>
      </c>
      <c r="T175" s="29"/>
      <c r="U175" s="33" t="str">
        <f aca="true">IF(J175="","",IF(Q175="","—",IF(T175="Correct","Mastered",IF(OR(R175="Wrong",T175="Wrong"),"Keep reviewing",IF(AND(R175="",TODAY()&gt;=Q175),"Retry 1 DUE",IF(AND(R175="Correct",T175="",TODAY()&gt;=S175),"Retry 2 DUE",IF(R175="","Retry 1 scheduled","Retry 2 scheduled")))))))</f>
        <v/>
      </c>
    </row>
    <row r="176" customFormat="false" ht="15" hidden="false" customHeight="false" outlineLevel="0" collapsed="false">
      <c r="A176" s="27" t="str">
        <f aca="false">IF(COUNTA(B176:I176)=0,"",ROW()-4)</f>
        <v/>
      </c>
      <c r="B176" s="28"/>
      <c r="C176" s="29"/>
      <c r="D176" s="30"/>
      <c r="E176" s="29"/>
      <c r="F176" s="30"/>
      <c r="G176" s="31"/>
      <c r="H176" s="32"/>
      <c r="I176" s="32"/>
      <c r="J176" s="33" t="str">
        <f aca="false">IF(OR(H176="",I176=""),"",IF(UPPER(SUBSTITUTE(SUBSTITUTE(SUBSTITUTE(H176," ",""),",",""),";",""))=UPPER(SUBSTITUTE(SUBSTITUTE(SUBSTITUTE(I176," ",""),",",""),";","")),"Correct","Wrong"))</f>
        <v/>
      </c>
      <c r="K176" s="29"/>
      <c r="L176" s="29"/>
      <c r="M176" s="27" t="str">
        <f aca="false">IF(E176="","",IFERROR(INDEX(Lists!$G$5:$G$9,MATCH(E176,Lists!$F$5:$F$9,0)),""))</f>
        <v/>
      </c>
      <c r="N176" s="33" t="str">
        <f aca="false">IF(OR(L176="",M176=""),"",IF(L176&gt;M176,"Slow",IF(AND(J176="Wrong",L176&lt;0.5*M176),"Rushed?","OK")))</f>
        <v/>
      </c>
      <c r="O176" s="30"/>
      <c r="P176" s="30"/>
      <c r="Q176" s="34" t="str">
        <f aca="false">IF(OR(B176="",J176=""),"",IF(OR(J176="Wrong",K176="50-50",K176="Guess"),B176+Lists!$Y$5,""))</f>
        <v/>
      </c>
      <c r="R176" s="29"/>
      <c r="S176" s="34" t="str">
        <f aca="false">IF(Q176="","",B176+Lists!$Y$6)</f>
        <v/>
      </c>
      <c r="T176" s="29"/>
      <c r="U176" s="33" t="str">
        <f aca="true">IF(J176="","",IF(Q176="","—",IF(T176="Correct","Mastered",IF(OR(R176="Wrong",T176="Wrong"),"Keep reviewing",IF(AND(R176="",TODAY()&gt;=Q176),"Retry 1 DUE",IF(AND(R176="Correct",T176="",TODAY()&gt;=S176),"Retry 2 DUE",IF(R176="","Retry 1 scheduled","Retry 2 scheduled")))))))</f>
        <v/>
      </c>
    </row>
    <row r="177" customFormat="false" ht="15" hidden="false" customHeight="false" outlineLevel="0" collapsed="false">
      <c r="A177" s="27" t="str">
        <f aca="false">IF(COUNTA(B177:I177)=0,"",ROW()-4)</f>
        <v/>
      </c>
      <c r="B177" s="28"/>
      <c r="C177" s="29"/>
      <c r="D177" s="30"/>
      <c r="E177" s="29"/>
      <c r="F177" s="30"/>
      <c r="G177" s="31"/>
      <c r="H177" s="32"/>
      <c r="I177" s="32"/>
      <c r="J177" s="33" t="str">
        <f aca="false">IF(OR(H177="",I177=""),"",IF(UPPER(SUBSTITUTE(SUBSTITUTE(SUBSTITUTE(H177," ",""),",",""),";",""))=UPPER(SUBSTITUTE(SUBSTITUTE(SUBSTITUTE(I177," ",""),",",""),";","")),"Correct","Wrong"))</f>
        <v/>
      </c>
      <c r="K177" s="29"/>
      <c r="L177" s="29"/>
      <c r="M177" s="27" t="str">
        <f aca="false">IF(E177="","",IFERROR(INDEX(Lists!$G$5:$G$9,MATCH(E177,Lists!$F$5:$F$9,0)),""))</f>
        <v/>
      </c>
      <c r="N177" s="33" t="str">
        <f aca="false">IF(OR(L177="",M177=""),"",IF(L177&gt;M177,"Slow",IF(AND(J177="Wrong",L177&lt;0.5*M177),"Rushed?","OK")))</f>
        <v/>
      </c>
      <c r="O177" s="30"/>
      <c r="P177" s="30"/>
      <c r="Q177" s="34" t="str">
        <f aca="false">IF(OR(B177="",J177=""),"",IF(OR(J177="Wrong",K177="50-50",K177="Guess"),B177+Lists!$Y$5,""))</f>
        <v/>
      </c>
      <c r="R177" s="29"/>
      <c r="S177" s="34" t="str">
        <f aca="false">IF(Q177="","",B177+Lists!$Y$6)</f>
        <v/>
      </c>
      <c r="T177" s="29"/>
      <c r="U177" s="33" t="str">
        <f aca="true">IF(J177="","",IF(Q177="","—",IF(T177="Correct","Mastered",IF(OR(R177="Wrong",T177="Wrong"),"Keep reviewing",IF(AND(R177="",TODAY()&gt;=Q177),"Retry 1 DUE",IF(AND(R177="Correct",T177="",TODAY()&gt;=S177),"Retry 2 DUE",IF(R177="","Retry 1 scheduled","Retry 2 scheduled")))))))</f>
        <v/>
      </c>
    </row>
    <row r="178" customFormat="false" ht="15" hidden="false" customHeight="false" outlineLevel="0" collapsed="false">
      <c r="A178" s="27" t="str">
        <f aca="false">IF(COUNTA(B178:I178)=0,"",ROW()-4)</f>
        <v/>
      </c>
      <c r="B178" s="28"/>
      <c r="C178" s="29"/>
      <c r="D178" s="30"/>
      <c r="E178" s="29"/>
      <c r="F178" s="30"/>
      <c r="G178" s="31"/>
      <c r="H178" s="32"/>
      <c r="I178" s="32"/>
      <c r="J178" s="33" t="str">
        <f aca="false">IF(OR(H178="",I178=""),"",IF(UPPER(SUBSTITUTE(SUBSTITUTE(SUBSTITUTE(H178," ",""),",",""),";",""))=UPPER(SUBSTITUTE(SUBSTITUTE(SUBSTITUTE(I178," ",""),",",""),";","")),"Correct","Wrong"))</f>
        <v/>
      </c>
      <c r="K178" s="29"/>
      <c r="L178" s="29"/>
      <c r="M178" s="27" t="str">
        <f aca="false">IF(E178="","",IFERROR(INDEX(Lists!$G$5:$G$9,MATCH(E178,Lists!$F$5:$F$9,0)),""))</f>
        <v/>
      </c>
      <c r="N178" s="33" t="str">
        <f aca="false">IF(OR(L178="",M178=""),"",IF(L178&gt;M178,"Slow",IF(AND(J178="Wrong",L178&lt;0.5*M178),"Rushed?","OK")))</f>
        <v/>
      </c>
      <c r="O178" s="30"/>
      <c r="P178" s="30"/>
      <c r="Q178" s="34" t="str">
        <f aca="false">IF(OR(B178="",J178=""),"",IF(OR(J178="Wrong",K178="50-50",K178="Guess"),B178+Lists!$Y$5,""))</f>
        <v/>
      </c>
      <c r="R178" s="29"/>
      <c r="S178" s="34" t="str">
        <f aca="false">IF(Q178="","",B178+Lists!$Y$6)</f>
        <v/>
      </c>
      <c r="T178" s="29"/>
      <c r="U178" s="33" t="str">
        <f aca="true">IF(J178="","",IF(Q178="","—",IF(T178="Correct","Mastered",IF(OR(R178="Wrong",T178="Wrong"),"Keep reviewing",IF(AND(R178="",TODAY()&gt;=Q178),"Retry 1 DUE",IF(AND(R178="Correct",T178="",TODAY()&gt;=S178),"Retry 2 DUE",IF(R178="","Retry 1 scheduled","Retry 2 scheduled")))))))</f>
        <v/>
      </c>
    </row>
    <row r="179" customFormat="false" ht="15" hidden="false" customHeight="false" outlineLevel="0" collapsed="false">
      <c r="A179" s="27" t="str">
        <f aca="false">IF(COUNTA(B179:I179)=0,"",ROW()-4)</f>
        <v/>
      </c>
      <c r="B179" s="28"/>
      <c r="C179" s="29"/>
      <c r="D179" s="30"/>
      <c r="E179" s="29"/>
      <c r="F179" s="30"/>
      <c r="G179" s="31"/>
      <c r="H179" s="32"/>
      <c r="I179" s="32"/>
      <c r="J179" s="33" t="str">
        <f aca="false">IF(OR(H179="",I179=""),"",IF(UPPER(SUBSTITUTE(SUBSTITUTE(SUBSTITUTE(H179," ",""),",",""),";",""))=UPPER(SUBSTITUTE(SUBSTITUTE(SUBSTITUTE(I179," ",""),",",""),";","")),"Correct","Wrong"))</f>
        <v/>
      </c>
      <c r="K179" s="29"/>
      <c r="L179" s="29"/>
      <c r="M179" s="27" t="str">
        <f aca="false">IF(E179="","",IFERROR(INDEX(Lists!$G$5:$G$9,MATCH(E179,Lists!$F$5:$F$9,0)),""))</f>
        <v/>
      </c>
      <c r="N179" s="33" t="str">
        <f aca="false">IF(OR(L179="",M179=""),"",IF(L179&gt;M179,"Slow",IF(AND(J179="Wrong",L179&lt;0.5*M179),"Rushed?","OK")))</f>
        <v/>
      </c>
      <c r="O179" s="30"/>
      <c r="P179" s="30"/>
      <c r="Q179" s="34" t="str">
        <f aca="false">IF(OR(B179="",J179=""),"",IF(OR(J179="Wrong",K179="50-50",K179="Guess"),B179+Lists!$Y$5,""))</f>
        <v/>
      </c>
      <c r="R179" s="29"/>
      <c r="S179" s="34" t="str">
        <f aca="false">IF(Q179="","",B179+Lists!$Y$6)</f>
        <v/>
      </c>
      <c r="T179" s="29"/>
      <c r="U179" s="33" t="str">
        <f aca="true">IF(J179="","",IF(Q179="","—",IF(T179="Correct","Mastered",IF(OR(R179="Wrong",T179="Wrong"),"Keep reviewing",IF(AND(R179="",TODAY()&gt;=Q179),"Retry 1 DUE",IF(AND(R179="Correct",T179="",TODAY()&gt;=S179),"Retry 2 DUE",IF(R179="","Retry 1 scheduled","Retry 2 scheduled")))))))</f>
        <v/>
      </c>
    </row>
    <row r="180" customFormat="false" ht="15" hidden="false" customHeight="false" outlineLevel="0" collapsed="false">
      <c r="A180" s="27" t="str">
        <f aca="false">IF(COUNTA(B180:I180)=0,"",ROW()-4)</f>
        <v/>
      </c>
      <c r="B180" s="28"/>
      <c r="C180" s="29"/>
      <c r="D180" s="30"/>
      <c r="E180" s="29"/>
      <c r="F180" s="30"/>
      <c r="G180" s="31"/>
      <c r="H180" s="32"/>
      <c r="I180" s="32"/>
      <c r="J180" s="33" t="str">
        <f aca="false">IF(OR(H180="",I180=""),"",IF(UPPER(SUBSTITUTE(SUBSTITUTE(SUBSTITUTE(H180," ",""),",",""),";",""))=UPPER(SUBSTITUTE(SUBSTITUTE(SUBSTITUTE(I180," ",""),",",""),";","")),"Correct","Wrong"))</f>
        <v/>
      </c>
      <c r="K180" s="29"/>
      <c r="L180" s="29"/>
      <c r="M180" s="27" t="str">
        <f aca="false">IF(E180="","",IFERROR(INDEX(Lists!$G$5:$G$9,MATCH(E180,Lists!$F$5:$F$9,0)),""))</f>
        <v/>
      </c>
      <c r="N180" s="33" t="str">
        <f aca="false">IF(OR(L180="",M180=""),"",IF(L180&gt;M180,"Slow",IF(AND(J180="Wrong",L180&lt;0.5*M180),"Rushed?","OK")))</f>
        <v/>
      </c>
      <c r="O180" s="30"/>
      <c r="P180" s="30"/>
      <c r="Q180" s="34" t="str">
        <f aca="false">IF(OR(B180="",J180=""),"",IF(OR(J180="Wrong",K180="50-50",K180="Guess"),B180+Lists!$Y$5,""))</f>
        <v/>
      </c>
      <c r="R180" s="29"/>
      <c r="S180" s="34" t="str">
        <f aca="false">IF(Q180="","",B180+Lists!$Y$6)</f>
        <v/>
      </c>
      <c r="T180" s="29"/>
      <c r="U180" s="33" t="str">
        <f aca="true">IF(J180="","",IF(Q180="","—",IF(T180="Correct","Mastered",IF(OR(R180="Wrong",T180="Wrong"),"Keep reviewing",IF(AND(R180="",TODAY()&gt;=Q180),"Retry 1 DUE",IF(AND(R180="Correct",T180="",TODAY()&gt;=S180),"Retry 2 DUE",IF(R180="","Retry 1 scheduled","Retry 2 scheduled")))))))</f>
        <v/>
      </c>
    </row>
    <row r="181" customFormat="false" ht="15" hidden="false" customHeight="false" outlineLevel="0" collapsed="false">
      <c r="A181" s="27" t="str">
        <f aca="false">IF(COUNTA(B181:I181)=0,"",ROW()-4)</f>
        <v/>
      </c>
      <c r="B181" s="28"/>
      <c r="C181" s="29"/>
      <c r="D181" s="30"/>
      <c r="E181" s="29"/>
      <c r="F181" s="30"/>
      <c r="G181" s="31"/>
      <c r="H181" s="32"/>
      <c r="I181" s="32"/>
      <c r="J181" s="33" t="str">
        <f aca="false">IF(OR(H181="",I181=""),"",IF(UPPER(SUBSTITUTE(SUBSTITUTE(SUBSTITUTE(H181," ",""),",",""),";",""))=UPPER(SUBSTITUTE(SUBSTITUTE(SUBSTITUTE(I181," ",""),",",""),";","")),"Correct","Wrong"))</f>
        <v/>
      </c>
      <c r="K181" s="29"/>
      <c r="L181" s="29"/>
      <c r="M181" s="27" t="str">
        <f aca="false">IF(E181="","",IFERROR(INDEX(Lists!$G$5:$G$9,MATCH(E181,Lists!$F$5:$F$9,0)),""))</f>
        <v/>
      </c>
      <c r="N181" s="33" t="str">
        <f aca="false">IF(OR(L181="",M181=""),"",IF(L181&gt;M181,"Slow",IF(AND(J181="Wrong",L181&lt;0.5*M181),"Rushed?","OK")))</f>
        <v/>
      </c>
      <c r="O181" s="30"/>
      <c r="P181" s="30"/>
      <c r="Q181" s="34" t="str">
        <f aca="false">IF(OR(B181="",J181=""),"",IF(OR(J181="Wrong",K181="50-50",K181="Guess"),B181+Lists!$Y$5,""))</f>
        <v/>
      </c>
      <c r="R181" s="29"/>
      <c r="S181" s="34" t="str">
        <f aca="false">IF(Q181="","",B181+Lists!$Y$6)</f>
        <v/>
      </c>
      <c r="T181" s="29"/>
      <c r="U181" s="33" t="str">
        <f aca="true">IF(J181="","",IF(Q181="","—",IF(T181="Correct","Mastered",IF(OR(R181="Wrong",T181="Wrong"),"Keep reviewing",IF(AND(R181="",TODAY()&gt;=Q181),"Retry 1 DUE",IF(AND(R181="Correct",T181="",TODAY()&gt;=S181),"Retry 2 DUE",IF(R181="","Retry 1 scheduled","Retry 2 scheduled")))))))</f>
        <v/>
      </c>
    </row>
    <row r="182" customFormat="false" ht="15" hidden="false" customHeight="false" outlineLevel="0" collapsed="false">
      <c r="A182" s="27" t="str">
        <f aca="false">IF(COUNTA(B182:I182)=0,"",ROW()-4)</f>
        <v/>
      </c>
      <c r="B182" s="28"/>
      <c r="C182" s="29"/>
      <c r="D182" s="30"/>
      <c r="E182" s="29"/>
      <c r="F182" s="30"/>
      <c r="G182" s="31"/>
      <c r="H182" s="32"/>
      <c r="I182" s="32"/>
      <c r="J182" s="33" t="str">
        <f aca="false">IF(OR(H182="",I182=""),"",IF(UPPER(SUBSTITUTE(SUBSTITUTE(SUBSTITUTE(H182," ",""),",",""),";",""))=UPPER(SUBSTITUTE(SUBSTITUTE(SUBSTITUTE(I182," ",""),",",""),";","")),"Correct","Wrong"))</f>
        <v/>
      </c>
      <c r="K182" s="29"/>
      <c r="L182" s="29"/>
      <c r="M182" s="27" t="str">
        <f aca="false">IF(E182="","",IFERROR(INDEX(Lists!$G$5:$G$9,MATCH(E182,Lists!$F$5:$F$9,0)),""))</f>
        <v/>
      </c>
      <c r="N182" s="33" t="str">
        <f aca="false">IF(OR(L182="",M182=""),"",IF(L182&gt;M182,"Slow",IF(AND(J182="Wrong",L182&lt;0.5*M182),"Rushed?","OK")))</f>
        <v/>
      </c>
      <c r="O182" s="30"/>
      <c r="P182" s="30"/>
      <c r="Q182" s="34" t="str">
        <f aca="false">IF(OR(B182="",J182=""),"",IF(OR(J182="Wrong",K182="50-50",K182="Guess"),B182+Lists!$Y$5,""))</f>
        <v/>
      </c>
      <c r="R182" s="29"/>
      <c r="S182" s="34" t="str">
        <f aca="false">IF(Q182="","",B182+Lists!$Y$6)</f>
        <v/>
      </c>
      <c r="T182" s="29"/>
      <c r="U182" s="33" t="str">
        <f aca="true">IF(J182="","",IF(Q182="","—",IF(T182="Correct","Mastered",IF(OR(R182="Wrong",T182="Wrong"),"Keep reviewing",IF(AND(R182="",TODAY()&gt;=Q182),"Retry 1 DUE",IF(AND(R182="Correct",T182="",TODAY()&gt;=S182),"Retry 2 DUE",IF(R182="","Retry 1 scheduled","Retry 2 scheduled")))))))</f>
        <v/>
      </c>
    </row>
    <row r="183" customFormat="false" ht="15" hidden="false" customHeight="false" outlineLevel="0" collapsed="false">
      <c r="A183" s="27" t="str">
        <f aca="false">IF(COUNTA(B183:I183)=0,"",ROW()-4)</f>
        <v/>
      </c>
      <c r="B183" s="28"/>
      <c r="C183" s="29"/>
      <c r="D183" s="30"/>
      <c r="E183" s="29"/>
      <c r="F183" s="30"/>
      <c r="G183" s="31"/>
      <c r="H183" s="32"/>
      <c r="I183" s="32"/>
      <c r="J183" s="33" t="str">
        <f aca="false">IF(OR(H183="",I183=""),"",IF(UPPER(SUBSTITUTE(SUBSTITUTE(SUBSTITUTE(H183," ",""),",",""),";",""))=UPPER(SUBSTITUTE(SUBSTITUTE(SUBSTITUTE(I183," ",""),",",""),";","")),"Correct","Wrong"))</f>
        <v/>
      </c>
      <c r="K183" s="29"/>
      <c r="L183" s="29"/>
      <c r="M183" s="27" t="str">
        <f aca="false">IF(E183="","",IFERROR(INDEX(Lists!$G$5:$G$9,MATCH(E183,Lists!$F$5:$F$9,0)),""))</f>
        <v/>
      </c>
      <c r="N183" s="33" t="str">
        <f aca="false">IF(OR(L183="",M183=""),"",IF(L183&gt;M183,"Slow",IF(AND(J183="Wrong",L183&lt;0.5*M183),"Rushed?","OK")))</f>
        <v/>
      </c>
      <c r="O183" s="30"/>
      <c r="P183" s="30"/>
      <c r="Q183" s="34" t="str">
        <f aca="false">IF(OR(B183="",J183=""),"",IF(OR(J183="Wrong",K183="50-50",K183="Guess"),B183+Lists!$Y$5,""))</f>
        <v/>
      </c>
      <c r="R183" s="29"/>
      <c r="S183" s="34" t="str">
        <f aca="false">IF(Q183="","",B183+Lists!$Y$6)</f>
        <v/>
      </c>
      <c r="T183" s="29"/>
      <c r="U183" s="33" t="str">
        <f aca="true">IF(J183="","",IF(Q183="","—",IF(T183="Correct","Mastered",IF(OR(R183="Wrong",T183="Wrong"),"Keep reviewing",IF(AND(R183="",TODAY()&gt;=Q183),"Retry 1 DUE",IF(AND(R183="Correct",T183="",TODAY()&gt;=S183),"Retry 2 DUE",IF(R183="","Retry 1 scheduled","Retry 2 scheduled")))))))</f>
        <v/>
      </c>
    </row>
    <row r="184" customFormat="false" ht="15" hidden="false" customHeight="false" outlineLevel="0" collapsed="false">
      <c r="A184" s="27" t="str">
        <f aca="false">IF(COUNTA(B184:I184)=0,"",ROW()-4)</f>
        <v/>
      </c>
      <c r="B184" s="28"/>
      <c r="C184" s="29"/>
      <c r="D184" s="30"/>
      <c r="E184" s="29"/>
      <c r="F184" s="30"/>
      <c r="G184" s="31"/>
      <c r="H184" s="32"/>
      <c r="I184" s="32"/>
      <c r="J184" s="33" t="str">
        <f aca="false">IF(OR(H184="",I184=""),"",IF(UPPER(SUBSTITUTE(SUBSTITUTE(SUBSTITUTE(H184," ",""),",",""),";",""))=UPPER(SUBSTITUTE(SUBSTITUTE(SUBSTITUTE(I184," ",""),",",""),";","")),"Correct","Wrong"))</f>
        <v/>
      </c>
      <c r="K184" s="29"/>
      <c r="L184" s="29"/>
      <c r="M184" s="27" t="str">
        <f aca="false">IF(E184="","",IFERROR(INDEX(Lists!$G$5:$G$9,MATCH(E184,Lists!$F$5:$F$9,0)),""))</f>
        <v/>
      </c>
      <c r="N184" s="33" t="str">
        <f aca="false">IF(OR(L184="",M184=""),"",IF(L184&gt;M184,"Slow",IF(AND(J184="Wrong",L184&lt;0.5*M184),"Rushed?","OK")))</f>
        <v/>
      </c>
      <c r="O184" s="30"/>
      <c r="P184" s="30"/>
      <c r="Q184" s="34" t="str">
        <f aca="false">IF(OR(B184="",J184=""),"",IF(OR(J184="Wrong",K184="50-50",K184="Guess"),B184+Lists!$Y$5,""))</f>
        <v/>
      </c>
      <c r="R184" s="29"/>
      <c r="S184" s="34" t="str">
        <f aca="false">IF(Q184="","",B184+Lists!$Y$6)</f>
        <v/>
      </c>
      <c r="T184" s="29"/>
      <c r="U184" s="33" t="str">
        <f aca="true">IF(J184="","",IF(Q184="","—",IF(T184="Correct","Mastered",IF(OR(R184="Wrong",T184="Wrong"),"Keep reviewing",IF(AND(R184="",TODAY()&gt;=Q184),"Retry 1 DUE",IF(AND(R184="Correct",T184="",TODAY()&gt;=S184),"Retry 2 DUE",IF(R184="","Retry 1 scheduled","Retry 2 scheduled")))))))</f>
        <v/>
      </c>
    </row>
    <row r="185" customFormat="false" ht="15" hidden="false" customHeight="false" outlineLevel="0" collapsed="false">
      <c r="A185" s="27" t="str">
        <f aca="false">IF(COUNTA(B185:I185)=0,"",ROW()-4)</f>
        <v/>
      </c>
      <c r="B185" s="28"/>
      <c r="C185" s="29"/>
      <c r="D185" s="30"/>
      <c r="E185" s="29"/>
      <c r="F185" s="30"/>
      <c r="G185" s="31"/>
      <c r="H185" s="32"/>
      <c r="I185" s="32"/>
      <c r="J185" s="33" t="str">
        <f aca="false">IF(OR(H185="",I185=""),"",IF(UPPER(SUBSTITUTE(SUBSTITUTE(SUBSTITUTE(H185," ",""),",",""),";",""))=UPPER(SUBSTITUTE(SUBSTITUTE(SUBSTITUTE(I185," ",""),",",""),";","")),"Correct","Wrong"))</f>
        <v/>
      </c>
      <c r="K185" s="29"/>
      <c r="L185" s="29"/>
      <c r="M185" s="27" t="str">
        <f aca="false">IF(E185="","",IFERROR(INDEX(Lists!$G$5:$G$9,MATCH(E185,Lists!$F$5:$F$9,0)),""))</f>
        <v/>
      </c>
      <c r="N185" s="33" t="str">
        <f aca="false">IF(OR(L185="",M185=""),"",IF(L185&gt;M185,"Slow",IF(AND(J185="Wrong",L185&lt;0.5*M185),"Rushed?","OK")))</f>
        <v/>
      </c>
      <c r="O185" s="30"/>
      <c r="P185" s="30"/>
      <c r="Q185" s="34" t="str">
        <f aca="false">IF(OR(B185="",J185=""),"",IF(OR(J185="Wrong",K185="50-50",K185="Guess"),B185+Lists!$Y$5,""))</f>
        <v/>
      </c>
      <c r="R185" s="29"/>
      <c r="S185" s="34" t="str">
        <f aca="false">IF(Q185="","",B185+Lists!$Y$6)</f>
        <v/>
      </c>
      <c r="T185" s="29"/>
      <c r="U185" s="33" t="str">
        <f aca="true">IF(J185="","",IF(Q185="","—",IF(T185="Correct","Mastered",IF(OR(R185="Wrong",T185="Wrong"),"Keep reviewing",IF(AND(R185="",TODAY()&gt;=Q185),"Retry 1 DUE",IF(AND(R185="Correct",T185="",TODAY()&gt;=S185),"Retry 2 DUE",IF(R185="","Retry 1 scheduled","Retry 2 scheduled")))))))</f>
        <v/>
      </c>
    </row>
    <row r="186" customFormat="false" ht="15" hidden="false" customHeight="false" outlineLevel="0" collapsed="false">
      <c r="A186" s="27" t="str">
        <f aca="false">IF(COUNTA(B186:I186)=0,"",ROW()-4)</f>
        <v/>
      </c>
      <c r="B186" s="28"/>
      <c r="C186" s="29"/>
      <c r="D186" s="30"/>
      <c r="E186" s="29"/>
      <c r="F186" s="30"/>
      <c r="G186" s="31"/>
      <c r="H186" s="32"/>
      <c r="I186" s="32"/>
      <c r="J186" s="33" t="str">
        <f aca="false">IF(OR(H186="",I186=""),"",IF(UPPER(SUBSTITUTE(SUBSTITUTE(SUBSTITUTE(H186," ",""),",",""),";",""))=UPPER(SUBSTITUTE(SUBSTITUTE(SUBSTITUTE(I186," ",""),",",""),";","")),"Correct","Wrong"))</f>
        <v/>
      </c>
      <c r="K186" s="29"/>
      <c r="L186" s="29"/>
      <c r="M186" s="27" t="str">
        <f aca="false">IF(E186="","",IFERROR(INDEX(Lists!$G$5:$G$9,MATCH(E186,Lists!$F$5:$F$9,0)),""))</f>
        <v/>
      </c>
      <c r="N186" s="33" t="str">
        <f aca="false">IF(OR(L186="",M186=""),"",IF(L186&gt;M186,"Slow",IF(AND(J186="Wrong",L186&lt;0.5*M186),"Rushed?","OK")))</f>
        <v/>
      </c>
      <c r="O186" s="30"/>
      <c r="P186" s="30"/>
      <c r="Q186" s="34" t="str">
        <f aca="false">IF(OR(B186="",J186=""),"",IF(OR(J186="Wrong",K186="50-50",K186="Guess"),B186+Lists!$Y$5,""))</f>
        <v/>
      </c>
      <c r="R186" s="29"/>
      <c r="S186" s="34" t="str">
        <f aca="false">IF(Q186="","",B186+Lists!$Y$6)</f>
        <v/>
      </c>
      <c r="T186" s="29"/>
      <c r="U186" s="33" t="str">
        <f aca="true">IF(J186="","",IF(Q186="","—",IF(T186="Correct","Mastered",IF(OR(R186="Wrong",T186="Wrong"),"Keep reviewing",IF(AND(R186="",TODAY()&gt;=Q186),"Retry 1 DUE",IF(AND(R186="Correct",T186="",TODAY()&gt;=S186),"Retry 2 DUE",IF(R186="","Retry 1 scheduled","Retry 2 scheduled")))))))</f>
        <v/>
      </c>
    </row>
    <row r="187" customFormat="false" ht="15" hidden="false" customHeight="false" outlineLevel="0" collapsed="false">
      <c r="A187" s="27" t="str">
        <f aca="false">IF(COUNTA(B187:I187)=0,"",ROW()-4)</f>
        <v/>
      </c>
      <c r="B187" s="28"/>
      <c r="C187" s="29"/>
      <c r="D187" s="30"/>
      <c r="E187" s="29"/>
      <c r="F187" s="30"/>
      <c r="G187" s="31"/>
      <c r="H187" s="32"/>
      <c r="I187" s="32"/>
      <c r="J187" s="33" t="str">
        <f aca="false">IF(OR(H187="",I187=""),"",IF(UPPER(SUBSTITUTE(SUBSTITUTE(SUBSTITUTE(H187," ",""),",",""),";",""))=UPPER(SUBSTITUTE(SUBSTITUTE(SUBSTITUTE(I187," ",""),",",""),";","")),"Correct","Wrong"))</f>
        <v/>
      </c>
      <c r="K187" s="29"/>
      <c r="L187" s="29"/>
      <c r="M187" s="27" t="str">
        <f aca="false">IF(E187="","",IFERROR(INDEX(Lists!$G$5:$G$9,MATCH(E187,Lists!$F$5:$F$9,0)),""))</f>
        <v/>
      </c>
      <c r="N187" s="33" t="str">
        <f aca="false">IF(OR(L187="",M187=""),"",IF(L187&gt;M187,"Slow",IF(AND(J187="Wrong",L187&lt;0.5*M187),"Rushed?","OK")))</f>
        <v/>
      </c>
      <c r="O187" s="30"/>
      <c r="P187" s="30"/>
      <c r="Q187" s="34" t="str">
        <f aca="false">IF(OR(B187="",J187=""),"",IF(OR(J187="Wrong",K187="50-50",K187="Guess"),B187+Lists!$Y$5,""))</f>
        <v/>
      </c>
      <c r="R187" s="29"/>
      <c r="S187" s="34" t="str">
        <f aca="false">IF(Q187="","",B187+Lists!$Y$6)</f>
        <v/>
      </c>
      <c r="T187" s="29"/>
      <c r="U187" s="33" t="str">
        <f aca="true">IF(J187="","",IF(Q187="","—",IF(T187="Correct","Mastered",IF(OR(R187="Wrong",T187="Wrong"),"Keep reviewing",IF(AND(R187="",TODAY()&gt;=Q187),"Retry 1 DUE",IF(AND(R187="Correct",T187="",TODAY()&gt;=S187),"Retry 2 DUE",IF(R187="","Retry 1 scheduled","Retry 2 scheduled")))))))</f>
        <v/>
      </c>
    </row>
    <row r="188" customFormat="false" ht="15" hidden="false" customHeight="false" outlineLevel="0" collapsed="false">
      <c r="A188" s="27" t="str">
        <f aca="false">IF(COUNTA(B188:I188)=0,"",ROW()-4)</f>
        <v/>
      </c>
      <c r="B188" s="28"/>
      <c r="C188" s="29"/>
      <c r="D188" s="30"/>
      <c r="E188" s="29"/>
      <c r="F188" s="30"/>
      <c r="G188" s="31"/>
      <c r="H188" s="32"/>
      <c r="I188" s="32"/>
      <c r="J188" s="33" t="str">
        <f aca="false">IF(OR(H188="",I188=""),"",IF(UPPER(SUBSTITUTE(SUBSTITUTE(SUBSTITUTE(H188," ",""),",",""),";",""))=UPPER(SUBSTITUTE(SUBSTITUTE(SUBSTITUTE(I188," ",""),",",""),";","")),"Correct","Wrong"))</f>
        <v/>
      </c>
      <c r="K188" s="29"/>
      <c r="L188" s="29"/>
      <c r="M188" s="27" t="str">
        <f aca="false">IF(E188="","",IFERROR(INDEX(Lists!$G$5:$G$9,MATCH(E188,Lists!$F$5:$F$9,0)),""))</f>
        <v/>
      </c>
      <c r="N188" s="33" t="str">
        <f aca="false">IF(OR(L188="",M188=""),"",IF(L188&gt;M188,"Slow",IF(AND(J188="Wrong",L188&lt;0.5*M188),"Rushed?","OK")))</f>
        <v/>
      </c>
      <c r="O188" s="30"/>
      <c r="P188" s="30"/>
      <c r="Q188" s="34" t="str">
        <f aca="false">IF(OR(B188="",J188=""),"",IF(OR(J188="Wrong",K188="50-50",K188="Guess"),B188+Lists!$Y$5,""))</f>
        <v/>
      </c>
      <c r="R188" s="29"/>
      <c r="S188" s="34" t="str">
        <f aca="false">IF(Q188="","",B188+Lists!$Y$6)</f>
        <v/>
      </c>
      <c r="T188" s="29"/>
      <c r="U188" s="33" t="str">
        <f aca="true">IF(J188="","",IF(Q188="","—",IF(T188="Correct","Mastered",IF(OR(R188="Wrong",T188="Wrong"),"Keep reviewing",IF(AND(R188="",TODAY()&gt;=Q188),"Retry 1 DUE",IF(AND(R188="Correct",T188="",TODAY()&gt;=S188),"Retry 2 DUE",IF(R188="","Retry 1 scheduled","Retry 2 scheduled")))))))</f>
        <v/>
      </c>
    </row>
    <row r="189" customFormat="false" ht="15" hidden="false" customHeight="false" outlineLevel="0" collapsed="false">
      <c r="A189" s="27" t="str">
        <f aca="false">IF(COUNTA(B189:I189)=0,"",ROW()-4)</f>
        <v/>
      </c>
      <c r="B189" s="28"/>
      <c r="C189" s="29"/>
      <c r="D189" s="30"/>
      <c r="E189" s="29"/>
      <c r="F189" s="30"/>
      <c r="G189" s="31"/>
      <c r="H189" s="32"/>
      <c r="I189" s="32"/>
      <c r="J189" s="33" t="str">
        <f aca="false">IF(OR(H189="",I189=""),"",IF(UPPER(SUBSTITUTE(SUBSTITUTE(SUBSTITUTE(H189," ",""),",",""),";",""))=UPPER(SUBSTITUTE(SUBSTITUTE(SUBSTITUTE(I189," ",""),",",""),";","")),"Correct","Wrong"))</f>
        <v/>
      </c>
      <c r="K189" s="29"/>
      <c r="L189" s="29"/>
      <c r="M189" s="27" t="str">
        <f aca="false">IF(E189="","",IFERROR(INDEX(Lists!$G$5:$G$9,MATCH(E189,Lists!$F$5:$F$9,0)),""))</f>
        <v/>
      </c>
      <c r="N189" s="33" t="str">
        <f aca="false">IF(OR(L189="",M189=""),"",IF(L189&gt;M189,"Slow",IF(AND(J189="Wrong",L189&lt;0.5*M189),"Rushed?","OK")))</f>
        <v/>
      </c>
      <c r="O189" s="30"/>
      <c r="P189" s="30"/>
      <c r="Q189" s="34" t="str">
        <f aca="false">IF(OR(B189="",J189=""),"",IF(OR(J189="Wrong",K189="50-50",K189="Guess"),B189+Lists!$Y$5,""))</f>
        <v/>
      </c>
      <c r="R189" s="29"/>
      <c r="S189" s="34" t="str">
        <f aca="false">IF(Q189="","",B189+Lists!$Y$6)</f>
        <v/>
      </c>
      <c r="T189" s="29"/>
      <c r="U189" s="33" t="str">
        <f aca="true">IF(J189="","",IF(Q189="","—",IF(T189="Correct","Mastered",IF(OR(R189="Wrong",T189="Wrong"),"Keep reviewing",IF(AND(R189="",TODAY()&gt;=Q189),"Retry 1 DUE",IF(AND(R189="Correct",T189="",TODAY()&gt;=S189),"Retry 2 DUE",IF(R189="","Retry 1 scheduled","Retry 2 scheduled")))))))</f>
        <v/>
      </c>
    </row>
    <row r="190" customFormat="false" ht="15" hidden="false" customHeight="false" outlineLevel="0" collapsed="false">
      <c r="A190" s="27" t="str">
        <f aca="false">IF(COUNTA(B190:I190)=0,"",ROW()-4)</f>
        <v/>
      </c>
      <c r="B190" s="28"/>
      <c r="C190" s="29"/>
      <c r="D190" s="30"/>
      <c r="E190" s="29"/>
      <c r="F190" s="30"/>
      <c r="G190" s="31"/>
      <c r="H190" s="32"/>
      <c r="I190" s="32"/>
      <c r="J190" s="33" t="str">
        <f aca="false">IF(OR(H190="",I190=""),"",IF(UPPER(SUBSTITUTE(SUBSTITUTE(SUBSTITUTE(H190," ",""),",",""),";",""))=UPPER(SUBSTITUTE(SUBSTITUTE(SUBSTITUTE(I190," ",""),",",""),";","")),"Correct","Wrong"))</f>
        <v/>
      </c>
      <c r="K190" s="29"/>
      <c r="L190" s="29"/>
      <c r="M190" s="27" t="str">
        <f aca="false">IF(E190="","",IFERROR(INDEX(Lists!$G$5:$G$9,MATCH(E190,Lists!$F$5:$F$9,0)),""))</f>
        <v/>
      </c>
      <c r="N190" s="33" t="str">
        <f aca="false">IF(OR(L190="",M190=""),"",IF(L190&gt;M190,"Slow",IF(AND(J190="Wrong",L190&lt;0.5*M190),"Rushed?","OK")))</f>
        <v/>
      </c>
      <c r="O190" s="30"/>
      <c r="P190" s="30"/>
      <c r="Q190" s="34" t="str">
        <f aca="false">IF(OR(B190="",J190=""),"",IF(OR(J190="Wrong",K190="50-50",K190="Guess"),B190+Lists!$Y$5,""))</f>
        <v/>
      </c>
      <c r="R190" s="29"/>
      <c r="S190" s="34" t="str">
        <f aca="false">IF(Q190="","",B190+Lists!$Y$6)</f>
        <v/>
      </c>
      <c r="T190" s="29"/>
      <c r="U190" s="33" t="str">
        <f aca="true">IF(J190="","",IF(Q190="","—",IF(T190="Correct","Mastered",IF(OR(R190="Wrong",T190="Wrong"),"Keep reviewing",IF(AND(R190="",TODAY()&gt;=Q190),"Retry 1 DUE",IF(AND(R190="Correct",T190="",TODAY()&gt;=S190),"Retry 2 DUE",IF(R190="","Retry 1 scheduled","Retry 2 scheduled")))))))</f>
        <v/>
      </c>
    </row>
    <row r="191" customFormat="false" ht="15" hidden="false" customHeight="false" outlineLevel="0" collapsed="false">
      <c r="A191" s="27" t="str">
        <f aca="false">IF(COUNTA(B191:I191)=0,"",ROW()-4)</f>
        <v/>
      </c>
      <c r="B191" s="28"/>
      <c r="C191" s="29"/>
      <c r="D191" s="30"/>
      <c r="E191" s="29"/>
      <c r="F191" s="30"/>
      <c r="G191" s="31"/>
      <c r="H191" s="32"/>
      <c r="I191" s="32"/>
      <c r="J191" s="33" t="str">
        <f aca="false">IF(OR(H191="",I191=""),"",IF(UPPER(SUBSTITUTE(SUBSTITUTE(SUBSTITUTE(H191," ",""),",",""),";",""))=UPPER(SUBSTITUTE(SUBSTITUTE(SUBSTITUTE(I191," ",""),",",""),";","")),"Correct","Wrong"))</f>
        <v/>
      </c>
      <c r="K191" s="29"/>
      <c r="L191" s="29"/>
      <c r="M191" s="27" t="str">
        <f aca="false">IF(E191="","",IFERROR(INDEX(Lists!$G$5:$G$9,MATCH(E191,Lists!$F$5:$F$9,0)),""))</f>
        <v/>
      </c>
      <c r="N191" s="33" t="str">
        <f aca="false">IF(OR(L191="",M191=""),"",IF(L191&gt;M191,"Slow",IF(AND(J191="Wrong",L191&lt;0.5*M191),"Rushed?","OK")))</f>
        <v/>
      </c>
      <c r="O191" s="30"/>
      <c r="P191" s="30"/>
      <c r="Q191" s="34" t="str">
        <f aca="false">IF(OR(B191="",J191=""),"",IF(OR(J191="Wrong",K191="50-50",K191="Guess"),B191+Lists!$Y$5,""))</f>
        <v/>
      </c>
      <c r="R191" s="29"/>
      <c r="S191" s="34" t="str">
        <f aca="false">IF(Q191="","",B191+Lists!$Y$6)</f>
        <v/>
      </c>
      <c r="T191" s="29"/>
      <c r="U191" s="33" t="str">
        <f aca="true">IF(J191="","",IF(Q191="","—",IF(T191="Correct","Mastered",IF(OR(R191="Wrong",T191="Wrong"),"Keep reviewing",IF(AND(R191="",TODAY()&gt;=Q191),"Retry 1 DUE",IF(AND(R191="Correct",T191="",TODAY()&gt;=S191),"Retry 2 DUE",IF(R191="","Retry 1 scheduled","Retry 2 scheduled")))))))</f>
        <v/>
      </c>
    </row>
    <row r="192" customFormat="false" ht="15" hidden="false" customHeight="false" outlineLevel="0" collapsed="false">
      <c r="A192" s="27" t="str">
        <f aca="false">IF(COUNTA(B192:I192)=0,"",ROW()-4)</f>
        <v/>
      </c>
      <c r="B192" s="28"/>
      <c r="C192" s="29"/>
      <c r="D192" s="30"/>
      <c r="E192" s="29"/>
      <c r="F192" s="30"/>
      <c r="G192" s="31"/>
      <c r="H192" s="32"/>
      <c r="I192" s="32"/>
      <c r="J192" s="33" t="str">
        <f aca="false">IF(OR(H192="",I192=""),"",IF(UPPER(SUBSTITUTE(SUBSTITUTE(SUBSTITUTE(H192," ",""),",",""),";",""))=UPPER(SUBSTITUTE(SUBSTITUTE(SUBSTITUTE(I192," ",""),",",""),";","")),"Correct","Wrong"))</f>
        <v/>
      </c>
      <c r="K192" s="29"/>
      <c r="L192" s="29"/>
      <c r="M192" s="27" t="str">
        <f aca="false">IF(E192="","",IFERROR(INDEX(Lists!$G$5:$G$9,MATCH(E192,Lists!$F$5:$F$9,0)),""))</f>
        <v/>
      </c>
      <c r="N192" s="33" t="str">
        <f aca="false">IF(OR(L192="",M192=""),"",IF(L192&gt;M192,"Slow",IF(AND(J192="Wrong",L192&lt;0.5*M192),"Rushed?","OK")))</f>
        <v/>
      </c>
      <c r="O192" s="30"/>
      <c r="P192" s="30"/>
      <c r="Q192" s="34" t="str">
        <f aca="false">IF(OR(B192="",J192=""),"",IF(OR(J192="Wrong",K192="50-50",K192="Guess"),B192+Lists!$Y$5,""))</f>
        <v/>
      </c>
      <c r="R192" s="29"/>
      <c r="S192" s="34" t="str">
        <f aca="false">IF(Q192="","",B192+Lists!$Y$6)</f>
        <v/>
      </c>
      <c r="T192" s="29"/>
      <c r="U192" s="33" t="str">
        <f aca="true">IF(J192="","",IF(Q192="","—",IF(T192="Correct","Mastered",IF(OR(R192="Wrong",T192="Wrong"),"Keep reviewing",IF(AND(R192="",TODAY()&gt;=Q192),"Retry 1 DUE",IF(AND(R192="Correct",T192="",TODAY()&gt;=S192),"Retry 2 DUE",IF(R192="","Retry 1 scheduled","Retry 2 scheduled")))))))</f>
        <v/>
      </c>
    </row>
    <row r="193" customFormat="false" ht="15" hidden="false" customHeight="false" outlineLevel="0" collapsed="false">
      <c r="A193" s="27" t="str">
        <f aca="false">IF(COUNTA(B193:I193)=0,"",ROW()-4)</f>
        <v/>
      </c>
      <c r="B193" s="28"/>
      <c r="C193" s="29"/>
      <c r="D193" s="30"/>
      <c r="E193" s="29"/>
      <c r="F193" s="30"/>
      <c r="G193" s="31"/>
      <c r="H193" s="32"/>
      <c r="I193" s="32"/>
      <c r="J193" s="33" t="str">
        <f aca="false">IF(OR(H193="",I193=""),"",IF(UPPER(SUBSTITUTE(SUBSTITUTE(SUBSTITUTE(H193," ",""),",",""),";",""))=UPPER(SUBSTITUTE(SUBSTITUTE(SUBSTITUTE(I193," ",""),",",""),";","")),"Correct","Wrong"))</f>
        <v/>
      </c>
      <c r="K193" s="29"/>
      <c r="L193" s="29"/>
      <c r="M193" s="27" t="str">
        <f aca="false">IF(E193="","",IFERROR(INDEX(Lists!$G$5:$G$9,MATCH(E193,Lists!$F$5:$F$9,0)),""))</f>
        <v/>
      </c>
      <c r="N193" s="33" t="str">
        <f aca="false">IF(OR(L193="",M193=""),"",IF(L193&gt;M193,"Slow",IF(AND(J193="Wrong",L193&lt;0.5*M193),"Rushed?","OK")))</f>
        <v/>
      </c>
      <c r="O193" s="30"/>
      <c r="P193" s="30"/>
      <c r="Q193" s="34" t="str">
        <f aca="false">IF(OR(B193="",J193=""),"",IF(OR(J193="Wrong",K193="50-50",K193="Guess"),B193+Lists!$Y$5,""))</f>
        <v/>
      </c>
      <c r="R193" s="29"/>
      <c r="S193" s="34" t="str">
        <f aca="false">IF(Q193="","",B193+Lists!$Y$6)</f>
        <v/>
      </c>
      <c r="T193" s="29"/>
      <c r="U193" s="33" t="str">
        <f aca="true">IF(J193="","",IF(Q193="","—",IF(T193="Correct","Mastered",IF(OR(R193="Wrong",T193="Wrong"),"Keep reviewing",IF(AND(R193="",TODAY()&gt;=Q193),"Retry 1 DUE",IF(AND(R193="Correct",T193="",TODAY()&gt;=S193),"Retry 2 DUE",IF(R193="","Retry 1 scheduled","Retry 2 scheduled")))))))</f>
        <v/>
      </c>
    </row>
    <row r="194" customFormat="false" ht="15" hidden="false" customHeight="false" outlineLevel="0" collapsed="false">
      <c r="A194" s="27" t="str">
        <f aca="false">IF(COUNTA(B194:I194)=0,"",ROW()-4)</f>
        <v/>
      </c>
      <c r="B194" s="28"/>
      <c r="C194" s="29"/>
      <c r="D194" s="30"/>
      <c r="E194" s="29"/>
      <c r="F194" s="30"/>
      <c r="G194" s="31"/>
      <c r="H194" s="32"/>
      <c r="I194" s="32"/>
      <c r="J194" s="33" t="str">
        <f aca="false">IF(OR(H194="",I194=""),"",IF(UPPER(SUBSTITUTE(SUBSTITUTE(SUBSTITUTE(H194," ",""),",",""),";",""))=UPPER(SUBSTITUTE(SUBSTITUTE(SUBSTITUTE(I194," ",""),",",""),";","")),"Correct","Wrong"))</f>
        <v/>
      </c>
      <c r="K194" s="29"/>
      <c r="L194" s="29"/>
      <c r="M194" s="27" t="str">
        <f aca="false">IF(E194="","",IFERROR(INDEX(Lists!$G$5:$G$9,MATCH(E194,Lists!$F$5:$F$9,0)),""))</f>
        <v/>
      </c>
      <c r="N194" s="33" t="str">
        <f aca="false">IF(OR(L194="",M194=""),"",IF(L194&gt;M194,"Slow",IF(AND(J194="Wrong",L194&lt;0.5*M194),"Rushed?","OK")))</f>
        <v/>
      </c>
      <c r="O194" s="30"/>
      <c r="P194" s="30"/>
      <c r="Q194" s="34" t="str">
        <f aca="false">IF(OR(B194="",J194=""),"",IF(OR(J194="Wrong",K194="50-50",K194="Guess"),B194+Lists!$Y$5,""))</f>
        <v/>
      </c>
      <c r="R194" s="29"/>
      <c r="S194" s="34" t="str">
        <f aca="false">IF(Q194="","",B194+Lists!$Y$6)</f>
        <v/>
      </c>
      <c r="T194" s="29"/>
      <c r="U194" s="33" t="str">
        <f aca="true">IF(J194="","",IF(Q194="","—",IF(T194="Correct","Mastered",IF(OR(R194="Wrong",T194="Wrong"),"Keep reviewing",IF(AND(R194="",TODAY()&gt;=Q194),"Retry 1 DUE",IF(AND(R194="Correct",T194="",TODAY()&gt;=S194),"Retry 2 DUE",IF(R194="","Retry 1 scheduled","Retry 2 scheduled")))))))</f>
        <v/>
      </c>
    </row>
    <row r="195" customFormat="false" ht="15" hidden="false" customHeight="false" outlineLevel="0" collapsed="false">
      <c r="A195" s="27" t="str">
        <f aca="false">IF(COUNTA(B195:I195)=0,"",ROW()-4)</f>
        <v/>
      </c>
      <c r="B195" s="28"/>
      <c r="C195" s="29"/>
      <c r="D195" s="30"/>
      <c r="E195" s="29"/>
      <c r="F195" s="30"/>
      <c r="G195" s="31"/>
      <c r="H195" s="32"/>
      <c r="I195" s="32"/>
      <c r="J195" s="33" t="str">
        <f aca="false">IF(OR(H195="",I195=""),"",IF(UPPER(SUBSTITUTE(SUBSTITUTE(SUBSTITUTE(H195," ",""),",",""),";",""))=UPPER(SUBSTITUTE(SUBSTITUTE(SUBSTITUTE(I195," ",""),",",""),";","")),"Correct","Wrong"))</f>
        <v/>
      </c>
      <c r="K195" s="29"/>
      <c r="L195" s="29"/>
      <c r="M195" s="27" t="str">
        <f aca="false">IF(E195="","",IFERROR(INDEX(Lists!$G$5:$G$9,MATCH(E195,Lists!$F$5:$F$9,0)),""))</f>
        <v/>
      </c>
      <c r="N195" s="33" t="str">
        <f aca="false">IF(OR(L195="",M195=""),"",IF(L195&gt;M195,"Slow",IF(AND(J195="Wrong",L195&lt;0.5*M195),"Rushed?","OK")))</f>
        <v/>
      </c>
      <c r="O195" s="30"/>
      <c r="P195" s="30"/>
      <c r="Q195" s="34" t="str">
        <f aca="false">IF(OR(B195="",J195=""),"",IF(OR(J195="Wrong",K195="50-50",K195="Guess"),B195+Lists!$Y$5,""))</f>
        <v/>
      </c>
      <c r="R195" s="29"/>
      <c r="S195" s="34" t="str">
        <f aca="false">IF(Q195="","",B195+Lists!$Y$6)</f>
        <v/>
      </c>
      <c r="T195" s="29"/>
      <c r="U195" s="33" t="str">
        <f aca="true">IF(J195="","",IF(Q195="","—",IF(T195="Correct","Mastered",IF(OR(R195="Wrong",T195="Wrong"),"Keep reviewing",IF(AND(R195="",TODAY()&gt;=Q195),"Retry 1 DUE",IF(AND(R195="Correct",T195="",TODAY()&gt;=S195),"Retry 2 DUE",IF(R195="","Retry 1 scheduled","Retry 2 scheduled")))))))</f>
        <v/>
      </c>
    </row>
    <row r="196" customFormat="false" ht="15" hidden="false" customHeight="false" outlineLevel="0" collapsed="false">
      <c r="A196" s="27" t="str">
        <f aca="false">IF(COUNTA(B196:I196)=0,"",ROW()-4)</f>
        <v/>
      </c>
      <c r="B196" s="28"/>
      <c r="C196" s="29"/>
      <c r="D196" s="30"/>
      <c r="E196" s="29"/>
      <c r="F196" s="30"/>
      <c r="G196" s="31"/>
      <c r="H196" s="32"/>
      <c r="I196" s="32"/>
      <c r="J196" s="33" t="str">
        <f aca="false">IF(OR(H196="",I196=""),"",IF(UPPER(SUBSTITUTE(SUBSTITUTE(SUBSTITUTE(H196," ",""),",",""),";",""))=UPPER(SUBSTITUTE(SUBSTITUTE(SUBSTITUTE(I196," ",""),",",""),";","")),"Correct","Wrong"))</f>
        <v/>
      </c>
      <c r="K196" s="29"/>
      <c r="L196" s="29"/>
      <c r="M196" s="27" t="str">
        <f aca="false">IF(E196="","",IFERROR(INDEX(Lists!$G$5:$G$9,MATCH(E196,Lists!$F$5:$F$9,0)),""))</f>
        <v/>
      </c>
      <c r="N196" s="33" t="str">
        <f aca="false">IF(OR(L196="",M196=""),"",IF(L196&gt;M196,"Slow",IF(AND(J196="Wrong",L196&lt;0.5*M196),"Rushed?","OK")))</f>
        <v/>
      </c>
      <c r="O196" s="30"/>
      <c r="P196" s="30"/>
      <c r="Q196" s="34" t="str">
        <f aca="false">IF(OR(B196="",J196=""),"",IF(OR(J196="Wrong",K196="50-50",K196="Guess"),B196+Lists!$Y$5,""))</f>
        <v/>
      </c>
      <c r="R196" s="29"/>
      <c r="S196" s="34" t="str">
        <f aca="false">IF(Q196="","",B196+Lists!$Y$6)</f>
        <v/>
      </c>
      <c r="T196" s="29"/>
      <c r="U196" s="33" t="str">
        <f aca="true">IF(J196="","",IF(Q196="","—",IF(T196="Correct","Mastered",IF(OR(R196="Wrong",T196="Wrong"),"Keep reviewing",IF(AND(R196="",TODAY()&gt;=Q196),"Retry 1 DUE",IF(AND(R196="Correct",T196="",TODAY()&gt;=S196),"Retry 2 DUE",IF(R196="","Retry 1 scheduled","Retry 2 scheduled")))))))</f>
        <v/>
      </c>
    </row>
    <row r="197" customFormat="false" ht="15" hidden="false" customHeight="false" outlineLevel="0" collapsed="false">
      <c r="A197" s="27" t="str">
        <f aca="false">IF(COUNTA(B197:I197)=0,"",ROW()-4)</f>
        <v/>
      </c>
      <c r="B197" s="28"/>
      <c r="C197" s="29"/>
      <c r="D197" s="30"/>
      <c r="E197" s="29"/>
      <c r="F197" s="30"/>
      <c r="G197" s="31"/>
      <c r="H197" s="32"/>
      <c r="I197" s="32"/>
      <c r="J197" s="33" t="str">
        <f aca="false">IF(OR(H197="",I197=""),"",IF(UPPER(SUBSTITUTE(SUBSTITUTE(SUBSTITUTE(H197," ",""),",",""),";",""))=UPPER(SUBSTITUTE(SUBSTITUTE(SUBSTITUTE(I197," ",""),",",""),";","")),"Correct","Wrong"))</f>
        <v/>
      </c>
      <c r="K197" s="29"/>
      <c r="L197" s="29"/>
      <c r="M197" s="27" t="str">
        <f aca="false">IF(E197="","",IFERROR(INDEX(Lists!$G$5:$G$9,MATCH(E197,Lists!$F$5:$F$9,0)),""))</f>
        <v/>
      </c>
      <c r="N197" s="33" t="str">
        <f aca="false">IF(OR(L197="",M197=""),"",IF(L197&gt;M197,"Slow",IF(AND(J197="Wrong",L197&lt;0.5*M197),"Rushed?","OK")))</f>
        <v/>
      </c>
      <c r="O197" s="30"/>
      <c r="P197" s="30"/>
      <c r="Q197" s="34" t="str">
        <f aca="false">IF(OR(B197="",J197=""),"",IF(OR(J197="Wrong",K197="50-50",K197="Guess"),B197+Lists!$Y$5,""))</f>
        <v/>
      </c>
      <c r="R197" s="29"/>
      <c r="S197" s="34" t="str">
        <f aca="false">IF(Q197="","",B197+Lists!$Y$6)</f>
        <v/>
      </c>
      <c r="T197" s="29"/>
      <c r="U197" s="33" t="str">
        <f aca="true">IF(J197="","",IF(Q197="","—",IF(T197="Correct","Mastered",IF(OR(R197="Wrong",T197="Wrong"),"Keep reviewing",IF(AND(R197="",TODAY()&gt;=Q197),"Retry 1 DUE",IF(AND(R197="Correct",T197="",TODAY()&gt;=S197),"Retry 2 DUE",IF(R197="","Retry 1 scheduled","Retry 2 scheduled")))))))</f>
        <v/>
      </c>
    </row>
    <row r="198" customFormat="false" ht="15" hidden="false" customHeight="false" outlineLevel="0" collapsed="false">
      <c r="A198" s="27" t="str">
        <f aca="false">IF(COUNTA(B198:I198)=0,"",ROW()-4)</f>
        <v/>
      </c>
      <c r="B198" s="28"/>
      <c r="C198" s="29"/>
      <c r="D198" s="30"/>
      <c r="E198" s="29"/>
      <c r="F198" s="30"/>
      <c r="G198" s="31"/>
      <c r="H198" s="32"/>
      <c r="I198" s="32"/>
      <c r="J198" s="33" t="str">
        <f aca="false">IF(OR(H198="",I198=""),"",IF(UPPER(SUBSTITUTE(SUBSTITUTE(SUBSTITUTE(H198," ",""),",",""),";",""))=UPPER(SUBSTITUTE(SUBSTITUTE(SUBSTITUTE(I198," ",""),",",""),";","")),"Correct","Wrong"))</f>
        <v/>
      </c>
      <c r="K198" s="29"/>
      <c r="L198" s="29"/>
      <c r="M198" s="27" t="str">
        <f aca="false">IF(E198="","",IFERROR(INDEX(Lists!$G$5:$G$9,MATCH(E198,Lists!$F$5:$F$9,0)),""))</f>
        <v/>
      </c>
      <c r="N198" s="33" t="str">
        <f aca="false">IF(OR(L198="",M198=""),"",IF(L198&gt;M198,"Slow",IF(AND(J198="Wrong",L198&lt;0.5*M198),"Rushed?","OK")))</f>
        <v/>
      </c>
      <c r="O198" s="30"/>
      <c r="P198" s="30"/>
      <c r="Q198" s="34" t="str">
        <f aca="false">IF(OR(B198="",J198=""),"",IF(OR(J198="Wrong",K198="50-50",K198="Guess"),B198+Lists!$Y$5,""))</f>
        <v/>
      </c>
      <c r="R198" s="29"/>
      <c r="S198" s="34" t="str">
        <f aca="false">IF(Q198="","",B198+Lists!$Y$6)</f>
        <v/>
      </c>
      <c r="T198" s="29"/>
      <c r="U198" s="33" t="str">
        <f aca="true">IF(J198="","",IF(Q198="","—",IF(T198="Correct","Mastered",IF(OR(R198="Wrong",T198="Wrong"),"Keep reviewing",IF(AND(R198="",TODAY()&gt;=Q198),"Retry 1 DUE",IF(AND(R198="Correct",T198="",TODAY()&gt;=S198),"Retry 2 DUE",IF(R198="","Retry 1 scheduled","Retry 2 scheduled")))))))</f>
        <v/>
      </c>
    </row>
    <row r="199" customFormat="false" ht="15" hidden="false" customHeight="false" outlineLevel="0" collapsed="false">
      <c r="A199" s="27" t="str">
        <f aca="false">IF(COUNTA(B199:I199)=0,"",ROW()-4)</f>
        <v/>
      </c>
      <c r="B199" s="28"/>
      <c r="C199" s="29"/>
      <c r="D199" s="30"/>
      <c r="E199" s="29"/>
      <c r="F199" s="30"/>
      <c r="G199" s="31"/>
      <c r="H199" s="32"/>
      <c r="I199" s="32"/>
      <c r="J199" s="33" t="str">
        <f aca="false">IF(OR(H199="",I199=""),"",IF(UPPER(SUBSTITUTE(SUBSTITUTE(SUBSTITUTE(H199," ",""),",",""),";",""))=UPPER(SUBSTITUTE(SUBSTITUTE(SUBSTITUTE(I199," ",""),",",""),";","")),"Correct","Wrong"))</f>
        <v/>
      </c>
      <c r="K199" s="29"/>
      <c r="L199" s="29"/>
      <c r="M199" s="27" t="str">
        <f aca="false">IF(E199="","",IFERROR(INDEX(Lists!$G$5:$G$9,MATCH(E199,Lists!$F$5:$F$9,0)),""))</f>
        <v/>
      </c>
      <c r="N199" s="33" t="str">
        <f aca="false">IF(OR(L199="",M199=""),"",IF(L199&gt;M199,"Slow",IF(AND(J199="Wrong",L199&lt;0.5*M199),"Rushed?","OK")))</f>
        <v/>
      </c>
      <c r="O199" s="30"/>
      <c r="P199" s="30"/>
      <c r="Q199" s="34" t="str">
        <f aca="false">IF(OR(B199="",J199=""),"",IF(OR(J199="Wrong",K199="50-50",K199="Guess"),B199+Lists!$Y$5,""))</f>
        <v/>
      </c>
      <c r="R199" s="29"/>
      <c r="S199" s="34" t="str">
        <f aca="false">IF(Q199="","",B199+Lists!$Y$6)</f>
        <v/>
      </c>
      <c r="T199" s="29"/>
      <c r="U199" s="33" t="str">
        <f aca="true">IF(J199="","",IF(Q199="","—",IF(T199="Correct","Mastered",IF(OR(R199="Wrong",T199="Wrong"),"Keep reviewing",IF(AND(R199="",TODAY()&gt;=Q199),"Retry 1 DUE",IF(AND(R199="Correct",T199="",TODAY()&gt;=S199),"Retry 2 DUE",IF(R199="","Retry 1 scheduled","Retry 2 scheduled")))))))</f>
        <v/>
      </c>
    </row>
    <row r="200" customFormat="false" ht="15" hidden="false" customHeight="false" outlineLevel="0" collapsed="false">
      <c r="A200" s="27" t="str">
        <f aca="false">IF(COUNTA(B200:I200)=0,"",ROW()-4)</f>
        <v/>
      </c>
      <c r="B200" s="28"/>
      <c r="C200" s="29"/>
      <c r="D200" s="30"/>
      <c r="E200" s="29"/>
      <c r="F200" s="30"/>
      <c r="G200" s="31"/>
      <c r="H200" s="32"/>
      <c r="I200" s="32"/>
      <c r="J200" s="33" t="str">
        <f aca="false">IF(OR(H200="",I200=""),"",IF(UPPER(SUBSTITUTE(SUBSTITUTE(SUBSTITUTE(H200," ",""),",",""),";",""))=UPPER(SUBSTITUTE(SUBSTITUTE(SUBSTITUTE(I200," ",""),",",""),";","")),"Correct","Wrong"))</f>
        <v/>
      </c>
      <c r="K200" s="29"/>
      <c r="L200" s="29"/>
      <c r="M200" s="27" t="str">
        <f aca="false">IF(E200="","",IFERROR(INDEX(Lists!$G$5:$G$9,MATCH(E200,Lists!$F$5:$F$9,0)),""))</f>
        <v/>
      </c>
      <c r="N200" s="33" t="str">
        <f aca="false">IF(OR(L200="",M200=""),"",IF(L200&gt;M200,"Slow",IF(AND(J200="Wrong",L200&lt;0.5*M200),"Rushed?","OK")))</f>
        <v/>
      </c>
      <c r="O200" s="30"/>
      <c r="P200" s="30"/>
      <c r="Q200" s="34" t="str">
        <f aca="false">IF(OR(B200="",J200=""),"",IF(OR(J200="Wrong",K200="50-50",K200="Guess"),B200+Lists!$Y$5,""))</f>
        <v/>
      </c>
      <c r="R200" s="29"/>
      <c r="S200" s="34" t="str">
        <f aca="false">IF(Q200="","",B200+Lists!$Y$6)</f>
        <v/>
      </c>
      <c r="T200" s="29"/>
      <c r="U200" s="33" t="str">
        <f aca="true">IF(J200="","",IF(Q200="","—",IF(T200="Correct","Mastered",IF(OR(R200="Wrong",T200="Wrong"),"Keep reviewing",IF(AND(R200="",TODAY()&gt;=Q200),"Retry 1 DUE",IF(AND(R200="Correct",T200="",TODAY()&gt;=S200),"Retry 2 DUE",IF(R200="","Retry 1 scheduled","Retry 2 scheduled")))))))</f>
        <v/>
      </c>
    </row>
    <row r="201" customFormat="false" ht="15" hidden="false" customHeight="false" outlineLevel="0" collapsed="false">
      <c r="A201" s="27" t="str">
        <f aca="false">IF(COUNTA(B201:I201)=0,"",ROW()-4)</f>
        <v/>
      </c>
      <c r="B201" s="28"/>
      <c r="C201" s="29"/>
      <c r="D201" s="30"/>
      <c r="E201" s="29"/>
      <c r="F201" s="30"/>
      <c r="G201" s="31"/>
      <c r="H201" s="32"/>
      <c r="I201" s="32"/>
      <c r="J201" s="33" t="str">
        <f aca="false">IF(OR(H201="",I201=""),"",IF(UPPER(SUBSTITUTE(SUBSTITUTE(SUBSTITUTE(H201," ",""),",",""),";",""))=UPPER(SUBSTITUTE(SUBSTITUTE(SUBSTITUTE(I201," ",""),",",""),";","")),"Correct","Wrong"))</f>
        <v/>
      </c>
      <c r="K201" s="29"/>
      <c r="L201" s="29"/>
      <c r="M201" s="27" t="str">
        <f aca="false">IF(E201="","",IFERROR(INDEX(Lists!$G$5:$G$9,MATCH(E201,Lists!$F$5:$F$9,0)),""))</f>
        <v/>
      </c>
      <c r="N201" s="33" t="str">
        <f aca="false">IF(OR(L201="",M201=""),"",IF(L201&gt;M201,"Slow",IF(AND(J201="Wrong",L201&lt;0.5*M201),"Rushed?","OK")))</f>
        <v/>
      </c>
      <c r="O201" s="30"/>
      <c r="P201" s="30"/>
      <c r="Q201" s="34" t="str">
        <f aca="false">IF(OR(B201="",J201=""),"",IF(OR(J201="Wrong",K201="50-50",K201="Guess"),B201+Lists!$Y$5,""))</f>
        <v/>
      </c>
      <c r="R201" s="29"/>
      <c r="S201" s="34" t="str">
        <f aca="false">IF(Q201="","",B201+Lists!$Y$6)</f>
        <v/>
      </c>
      <c r="T201" s="29"/>
      <c r="U201" s="33" t="str">
        <f aca="true">IF(J201="","",IF(Q201="","—",IF(T201="Correct","Mastered",IF(OR(R201="Wrong",T201="Wrong"),"Keep reviewing",IF(AND(R201="",TODAY()&gt;=Q201),"Retry 1 DUE",IF(AND(R201="Correct",T201="",TODAY()&gt;=S201),"Retry 2 DUE",IF(R201="","Retry 1 scheduled","Retry 2 scheduled")))))))</f>
        <v/>
      </c>
    </row>
    <row r="202" customFormat="false" ht="15" hidden="false" customHeight="false" outlineLevel="0" collapsed="false">
      <c r="A202" s="27" t="str">
        <f aca="false">IF(COUNTA(B202:I202)=0,"",ROW()-4)</f>
        <v/>
      </c>
      <c r="B202" s="28"/>
      <c r="C202" s="29"/>
      <c r="D202" s="30"/>
      <c r="E202" s="29"/>
      <c r="F202" s="30"/>
      <c r="G202" s="31"/>
      <c r="H202" s="32"/>
      <c r="I202" s="32"/>
      <c r="J202" s="33" t="str">
        <f aca="false">IF(OR(H202="",I202=""),"",IF(UPPER(SUBSTITUTE(SUBSTITUTE(SUBSTITUTE(H202," ",""),",",""),";",""))=UPPER(SUBSTITUTE(SUBSTITUTE(SUBSTITUTE(I202," ",""),",",""),";","")),"Correct","Wrong"))</f>
        <v/>
      </c>
      <c r="K202" s="29"/>
      <c r="L202" s="29"/>
      <c r="M202" s="27" t="str">
        <f aca="false">IF(E202="","",IFERROR(INDEX(Lists!$G$5:$G$9,MATCH(E202,Lists!$F$5:$F$9,0)),""))</f>
        <v/>
      </c>
      <c r="N202" s="33" t="str">
        <f aca="false">IF(OR(L202="",M202=""),"",IF(L202&gt;M202,"Slow",IF(AND(J202="Wrong",L202&lt;0.5*M202),"Rushed?","OK")))</f>
        <v/>
      </c>
      <c r="O202" s="30"/>
      <c r="P202" s="30"/>
      <c r="Q202" s="34" t="str">
        <f aca="false">IF(OR(B202="",J202=""),"",IF(OR(J202="Wrong",K202="50-50",K202="Guess"),B202+Lists!$Y$5,""))</f>
        <v/>
      </c>
      <c r="R202" s="29"/>
      <c r="S202" s="34" t="str">
        <f aca="false">IF(Q202="","",B202+Lists!$Y$6)</f>
        <v/>
      </c>
      <c r="T202" s="29"/>
      <c r="U202" s="33" t="str">
        <f aca="true">IF(J202="","",IF(Q202="","—",IF(T202="Correct","Mastered",IF(OR(R202="Wrong",T202="Wrong"),"Keep reviewing",IF(AND(R202="",TODAY()&gt;=Q202),"Retry 1 DUE",IF(AND(R202="Correct",T202="",TODAY()&gt;=S202),"Retry 2 DUE",IF(R202="","Retry 1 scheduled","Retry 2 scheduled")))))))</f>
        <v/>
      </c>
    </row>
    <row r="203" customFormat="false" ht="15" hidden="false" customHeight="false" outlineLevel="0" collapsed="false">
      <c r="A203" s="27" t="str">
        <f aca="false">IF(COUNTA(B203:I203)=0,"",ROW()-4)</f>
        <v/>
      </c>
      <c r="B203" s="28"/>
      <c r="C203" s="29"/>
      <c r="D203" s="30"/>
      <c r="E203" s="29"/>
      <c r="F203" s="30"/>
      <c r="G203" s="31"/>
      <c r="H203" s="32"/>
      <c r="I203" s="32"/>
      <c r="J203" s="33" t="str">
        <f aca="false">IF(OR(H203="",I203=""),"",IF(UPPER(SUBSTITUTE(SUBSTITUTE(SUBSTITUTE(H203," ",""),",",""),";",""))=UPPER(SUBSTITUTE(SUBSTITUTE(SUBSTITUTE(I203," ",""),",",""),";","")),"Correct","Wrong"))</f>
        <v/>
      </c>
      <c r="K203" s="29"/>
      <c r="L203" s="29"/>
      <c r="M203" s="27" t="str">
        <f aca="false">IF(E203="","",IFERROR(INDEX(Lists!$G$5:$G$9,MATCH(E203,Lists!$F$5:$F$9,0)),""))</f>
        <v/>
      </c>
      <c r="N203" s="33" t="str">
        <f aca="false">IF(OR(L203="",M203=""),"",IF(L203&gt;M203,"Slow",IF(AND(J203="Wrong",L203&lt;0.5*M203),"Rushed?","OK")))</f>
        <v/>
      </c>
      <c r="O203" s="30"/>
      <c r="P203" s="30"/>
      <c r="Q203" s="34" t="str">
        <f aca="false">IF(OR(B203="",J203=""),"",IF(OR(J203="Wrong",K203="50-50",K203="Guess"),B203+Lists!$Y$5,""))</f>
        <v/>
      </c>
      <c r="R203" s="29"/>
      <c r="S203" s="34" t="str">
        <f aca="false">IF(Q203="","",B203+Lists!$Y$6)</f>
        <v/>
      </c>
      <c r="T203" s="29"/>
      <c r="U203" s="33" t="str">
        <f aca="true">IF(J203="","",IF(Q203="","—",IF(T203="Correct","Mastered",IF(OR(R203="Wrong",T203="Wrong"),"Keep reviewing",IF(AND(R203="",TODAY()&gt;=Q203),"Retry 1 DUE",IF(AND(R203="Correct",T203="",TODAY()&gt;=S203),"Retry 2 DUE",IF(R203="","Retry 1 scheduled","Retry 2 scheduled")))))))</f>
        <v/>
      </c>
    </row>
    <row r="204" customFormat="false" ht="15" hidden="false" customHeight="false" outlineLevel="0" collapsed="false">
      <c r="A204" s="27" t="str">
        <f aca="false">IF(COUNTA(B204:I204)=0,"",ROW()-4)</f>
        <v/>
      </c>
      <c r="B204" s="28"/>
      <c r="C204" s="29"/>
      <c r="D204" s="30"/>
      <c r="E204" s="29"/>
      <c r="F204" s="30"/>
      <c r="G204" s="31"/>
      <c r="H204" s="32"/>
      <c r="I204" s="32"/>
      <c r="J204" s="33" t="str">
        <f aca="false">IF(OR(H204="",I204=""),"",IF(UPPER(SUBSTITUTE(SUBSTITUTE(SUBSTITUTE(H204," ",""),",",""),";",""))=UPPER(SUBSTITUTE(SUBSTITUTE(SUBSTITUTE(I204," ",""),",",""),";","")),"Correct","Wrong"))</f>
        <v/>
      </c>
      <c r="K204" s="29"/>
      <c r="L204" s="29"/>
      <c r="M204" s="27" t="str">
        <f aca="false">IF(E204="","",IFERROR(INDEX(Lists!$G$5:$G$9,MATCH(E204,Lists!$F$5:$F$9,0)),""))</f>
        <v/>
      </c>
      <c r="N204" s="33" t="str">
        <f aca="false">IF(OR(L204="",M204=""),"",IF(L204&gt;M204,"Slow",IF(AND(J204="Wrong",L204&lt;0.5*M204),"Rushed?","OK")))</f>
        <v/>
      </c>
      <c r="O204" s="30"/>
      <c r="P204" s="30"/>
      <c r="Q204" s="34" t="str">
        <f aca="false">IF(OR(B204="",J204=""),"",IF(OR(J204="Wrong",K204="50-50",K204="Guess"),B204+Lists!$Y$5,""))</f>
        <v/>
      </c>
      <c r="R204" s="29"/>
      <c r="S204" s="34" t="str">
        <f aca="false">IF(Q204="","",B204+Lists!$Y$6)</f>
        <v/>
      </c>
      <c r="T204" s="29"/>
      <c r="U204" s="33" t="str">
        <f aca="true">IF(J204="","",IF(Q204="","—",IF(T204="Correct","Mastered",IF(OR(R204="Wrong",T204="Wrong"),"Keep reviewing",IF(AND(R204="",TODAY()&gt;=Q204),"Retry 1 DUE",IF(AND(R204="Correct",T204="",TODAY()&gt;=S204),"Retry 2 DUE",IF(R204="","Retry 1 scheduled","Retry 2 scheduled")))))))</f>
        <v/>
      </c>
    </row>
    <row r="205" customFormat="false" ht="15" hidden="false" customHeight="false" outlineLevel="0" collapsed="false">
      <c r="A205" s="27" t="str">
        <f aca="false">IF(COUNTA(B205:I205)=0,"",ROW()-4)</f>
        <v/>
      </c>
      <c r="B205" s="28"/>
      <c r="C205" s="29"/>
      <c r="D205" s="30"/>
      <c r="E205" s="29"/>
      <c r="F205" s="30"/>
      <c r="G205" s="31"/>
      <c r="H205" s="32"/>
      <c r="I205" s="32"/>
      <c r="J205" s="33" t="str">
        <f aca="false">IF(OR(H205="",I205=""),"",IF(UPPER(SUBSTITUTE(SUBSTITUTE(SUBSTITUTE(H205," ",""),",",""),";",""))=UPPER(SUBSTITUTE(SUBSTITUTE(SUBSTITUTE(I205," ",""),",",""),";","")),"Correct","Wrong"))</f>
        <v/>
      </c>
      <c r="K205" s="29"/>
      <c r="L205" s="29"/>
      <c r="M205" s="27" t="str">
        <f aca="false">IF(E205="","",IFERROR(INDEX(Lists!$G$5:$G$9,MATCH(E205,Lists!$F$5:$F$9,0)),""))</f>
        <v/>
      </c>
      <c r="N205" s="33" t="str">
        <f aca="false">IF(OR(L205="",M205=""),"",IF(L205&gt;M205,"Slow",IF(AND(J205="Wrong",L205&lt;0.5*M205),"Rushed?","OK")))</f>
        <v/>
      </c>
      <c r="O205" s="30"/>
      <c r="P205" s="30"/>
      <c r="Q205" s="34" t="str">
        <f aca="false">IF(OR(B205="",J205=""),"",IF(OR(J205="Wrong",K205="50-50",K205="Guess"),B205+Lists!$Y$5,""))</f>
        <v/>
      </c>
      <c r="R205" s="29"/>
      <c r="S205" s="34" t="str">
        <f aca="false">IF(Q205="","",B205+Lists!$Y$6)</f>
        <v/>
      </c>
      <c r="T205" s="29"/>
      <c r="U205" s="33" t="str">
        <f aca="true">IF(J205="","",IF(Q205="","—",IF(T205="Correct","Mastered",IF(OR(R205="Wrong",T205="Wrong"),"Keep reviewing",IF(AND(R205="",TODAY()&gt;=Q205),"Retry 1 DUE",IF(AND(R205="Correct",T205="",TODAY()&gt;=S205),"Retry 2 DUE",IF(R205="","Retry 1 scheduled","Retry 2 scheduled")))))))</f>
        <v/>
      </c>
    </row>
    <row r="206" customFormat="false" ht="15" hidden="false" customHeight="false" outlineLevel="0" collapsed="false">
      <c r="A206" s="27" t="str">
        <f aca="false">IF(COUNTA(B206:I206)=0,"",ROW()-4)</f>
        <v/>
      </c>
      <c r="B206" s="28"/>
      <c r="C206" s="29"/>
      <c r="D206" s="30"/>
      <c r="E206" s="29"/>
      <c r="F206" s="30"/>
      <c r="G206" s="31"/>
      <c r="H206" s="32"/>
      <c r="I206" s="32"/>
      <c r="J206" s="33" t="str">
        <f aca="false">IF(OR(H206="",I206=""),"",IF(UPPER(SUBSTITUTE(SUBSTITUTE(SUBSTITUTE(H206," ",""),",",""),";",""))=UPPER(SUBSTITUTE(SUBSTITUTE(SUBSTITUTE(I206," ",""),",",""),";","")),"Correct","Wrong"))</f>
        <v/>
      </c>
      <c r="K206" s="29"/>
      <c r="L206" s="29"/>
      <c r="M206" s="27" t="str">
        <f aca="false">IF(E206="","",IFERROR(INDEX(Lists!$G$5:$G$9,MATCH(E206,Lists!$F$5:$F$9,0)),""))</f>
        <v/>
      </c>
      <c r="N206" s="33" t="str">
        <f aca="false">IF(OR(L206="",M206=""),"",IF(L206&gt;M206,"Slow",IF(AND(J206="Wrong",L206&lt;0.5*M206),"Rushed?","OK")))</f>
        <v/>
      </c>
      <c r="O206" s="30"/>
      <c r="P206" s="30"/>
      <c r="Q206" s="34" t="str">
        <f aca="false">IF(OR(B206="",J206=""),"",IF(OR(J206="Wrong",K206="50-50",K206="Guess"),B206+Lists!$Y$5,""))</f>
        <v/>
      </c>
      <c r="R206" s="29"/>
      <c r="S206" s="34" t="str">
        <f aca="false">IF(Q206="","",B206+Lists!$Y$6)</f>
        <v/>
      </c>
      <c r="T206" s="29"/>
      <c r="U206" s="33" t="str">
        <f aca="true">IF(J206="","",IF(Q206="","—",IF(T206="Correct","Mastered",IF(OR(R206="Wrong",T206="Wrong"),"Keep reviewing",IF(AND(R206="",TODAY()&gt;=Q206),"Retry 1 DUE",IF(AND(R206="Correct",T206="",TODAY()&gt;=S206),"Retry 2 DUE",IF(R206="","Retry 1 scheduled","Retry 2 scheduled")))))))</f>
        <v/>
      </c>
    </row>
    <row r="207" customFormat="false" ht="15" hidden="false" customHeight="false" outlineLevel="0" collapsed="false">
      <c r="A207" s="27" t="str">
        <f aca="false">IF(COUNTA(B207:I207)=0,"",ROW()-4)</f>
        <v/>
      </c>
      <c r="B207" s="28"/>
      <c r="C207" s="29"/>
      <c r="D207" s="30"/>
      <c r="E207" s="29"/>
      <c r="F207" s="30"/>
      <c r="G207" s="31"/>
      <c r="H207" s="32"/>
      <c r="I207" s="32"/>
      <c r="J207" s="33" t="str">
        <f aca="false">IF(OR(H207="",I207=""),"",IF(UPPER(SUBSTITUTE(SUBSTITUTE(SUBSTITUTE(H207," ",""),",",""),";",""))=UPPER(SUBSTITUTE(SUBSTITUTE(SUBSTITUTE(I207," ",""),",",""),";","")),"Correct","Wrong"))</f>
        <v/>
      </c>
      <c r="K207" s="29"/>
      <c r="L207" s="29"/>
      <c r="M207" s="27" t="str">
        <f aca="false">IF(E207="","",IFERROR(INDEX(Lists!$G$5:$G$9,MATCH(E207,Lists!$F$5:$F$9,0)),""))</f>
        <v/>
      </c>
      <c r="N207" s="33" t="str">
        <f aca="false">IF(OR(L207="",M207=""),"",IF(L207&gt;M207,"Slow",IF(AND(J207="Wrong",L207&lt;0.5*M207),"Rushed?","OK")))</f>
        <v/>
      </c>
      <c r="O207" s="30"/>
      <c r="P207" s="30"/>
      <c r="Q207" s="34" t="str">
        <f aca="false">IF(OR(B207="",J207=""),"",IF(OR(J207="Wrong",K207="50-50",K207="Guess"),B207+Lists!$Y$5,""))</f>
        <v/>
      </c>
      <c r="R207" s="29"/>
      <c r="S207" s="34" t="str">
        <f aca="false">IF(Q207="","",B207+Lists!$Y$6)</f>
        <v/>
      </c>
      <c r="T207" s="29"/>
      <c r="U207" s="33" t="str">
        <f aca="true">IF(J207="","",IF(Q207="","—",IF(T207="Correct","Mastered",IF(OR(R207="Wrong",T207="Wrong"),"Keep reviewing",IF(AND(R207="",TODAY()&gt;=Q207),"Retry 1 DUE",IF(AND(R207="Correct",T207="",TODAY()&gt;=S207),"Retry 2 DUE",IF(R207="","Retry 1 scheduled","Retry 2 scheduled")))))))</f>
        <v/>
      </c>
    </row>
    <row r="208" customFormat="false" ht="15" hidden="false" customHeight="false" outlineLevel="0" collapsed="false">
      <c r="A208" s="27" t="str">
        <f aca="false">IF(COUNTA(B208:I208)=0,"",ROW()-4)</f>
        <v/>
      </c>
      <c r="B208" s="28"/>
      <c r="C208" s="29"/>
      <c r="D208" s="30"/>
      <c r="E208" s="29"/>
      <c r="F208" s="30"/>
      <c r="G208" s="31"/>
      <c r="H208" s="32"/>
      <c r="I208" s="32"/>
      <c r="J208" s="33" t="str">
        <f aca="false">IF(OR(H208="",I208=""),"",IF(UPPER(SUBSTITUTE(SUBSTITUTE(SUBSTITUTE(H208," ",""),",",""),";",""))=UPPER(SUBSTITUTE(SUBSTITUTE(SUBSTITUTE(I208," ",""),",",""),";","")),"Correct","Wrong"))</f>
        <v/>
      </c>
      <c r="K208" s="29"/>
      <c r="L208" s="29"/>
      <c r="M208" s="27" t="str">
        <f aca="false">IF(E208="","",IFERROR(INDEX(Lists!$G$5:$G$9,MATCH(E208,Lists!$F$5:$F$9,0)),""))</f>
        <v/>
      </c>
      <c r="N208" s="33" t="str">
        <f aca="false">IF(OR(L208="",M208=""),"",IF(L208&gt;M208,"Slow",IF(AND(J208="Wrong",L208&lt;0.5*M208),"Rushed?","OK")))</f>
        <v/>
      </c>
      <c r="O208" s="30"/>
      <c r="P208" s="30"/>
      <c r="Q208" s="34" t="str">
        <f aca="false">IF(OR(B208="",J208=""),"",IF(OR(J208="Wrong",K208="50-50",K208="Guess"),B208+Lists!$Y$5,""))</f>
        <v/>
      </c>
      <c r="R208" s="29"/>
      <c r="S208" s="34" t="str">
        <f aca="false">IF(Q208="","",B208+Lists!$Y$6)</f>
        <v/>
      </c>
      <c r="T208" s="29"/>
      <c r="U208" s="33" t="str">
        <f aca="true">IF(J208="","",IF(Q208="","—",IF(T208="Correct","Mastered",IF(OR(R208="Wrong",T208="Wrong"),"Keep reviewing",IF(AND(R208="",TODAY()&gt;=Q208),"Retry 1 DUE",IF(AND(R208="Correct",T208="",TODAY()&gt;=S208),"Retry 2 DUE",IF(R208="","Retry 1 scheduled","Retry 2 scheduled")))))))</f>
        <v/>
      </c>
    </row>
    <row r="209" customFormat="false" ht="15" hidden="false" customHeight="false" outlineLevel="0" collapsed="false">
      <c r="A209" s="27" t="str">
        <f aca="false">IF(COUNTA(B209:I209)=0,"",ROW()-4)</f>
        <v/>
      </c>
      <c r="B209" s="28"/>
      <c r="C209" s="29"/>
      <c r="D209" s="30"/>
      <c r="E209" s="29"/>
      <c r="F209" s="30"/>
      <c r="G209" s="31"/>
      <c r="H209" s="32"/>
      <c r="I209" s="32"/>
      <c r="J209" s="33" t="str">
        <f aca="false">IF(OR(H209="",I209=""),"",IF(UPPER(SUBSTITUTE(SUBSTITUTE(SUBSTITUTE(H209," ",""),",",""),";",""))=UPPER(SUBSTITUTE(SUBSTITUTE(SUBSTITUTE(I209," ",""),",",""),";","")),"Correct","Wrong"))</f>
        <v/>
      </c>
      <c r="K209" s="29"/>
      <c r="L209" s="29"/>
      <c r="M209" s="27" t="str">
        <f aca="false">IF(E209="","",IFERROR(INDEX(Lists!$G$5:$G$9,MATCH(E209,Lists!$F$5:$F$9,0)),""))</f>
        <v/>
      </c>
      <c r="N209" s="33" t="str">
        <f aca="false">IF(OR(L209="",M209=""),"",IF(L209&gt;M209,"Slow",IF(AND(J209="Wrong",L209&lt;0.5*M209),"Rushed?","OK")))</f>
        <v/>
      </c>
      <c r="O209" s="30"/>
      <c r="P209" s="30"/>
      <c r="Q209" s="34" t="str">
        <f aca="false">IF(OR(B209="",J209=""),"",IF(OR(J209="Wrong",K209="50-50",K209="Guess"),B209+Lists!$Y$5,""))</f>
        <v/>
      </c>
      <c r="R209" s="29"/>
      <c r="S209" s="34" t="str">
        <f aca="false">IF(Q209="","",B209+Lists!$Y$6)</f>
        <v/>
      </c>
      <c r="T209" s="29"/>
      <c r="U209" s="33" t="str">
        <f aca="true">IF(J209="","",IF(Q209="","—",IF(T209="Correct","Mastered",IF(OR(R209="Wrong",T209="Wrong"),"Keep reviewing",IF(AND(R209="",TODAY()&gt;=Q209),"Retry 1 DUE",IF(AND(R209="Correct",T209="",TODAY()&gt;=S209),"Retry 2 DUE",IF(R209="","Retry 1 scheduled","Retry 2 scheduled")))))))</f>
        <v/>
      </c>
    </row>
    <row r="210" customFormat="false" ht="15" hidden="false" customHeight="false" outlineLevel="0" collapsed="false">
      <c r="A210" s="27" t="str">
        <f aca="false">IF(COUNTA(B210:I210)=0,"",ROW()-4)</f>
        <v/>
      </c>
      <c r="B210" s="28"/>
      <c r="C210" s="29"/>
      <c r="D210" s="30"/>
      <c r="E210" s="29"/>
      <c r="F210" s="30"/>
      <c r="G210" s="31"/>
      <c r="H210" s="32"/>
      <c r="I210" s="32"/>
      <c r="J210" s="33" t="str">
        <f aca="false">IF(OR(H210="",I210=""),"",IF(UPPER(SUBSTITUTE(SUBSTITUTE(SUBSTITUTE(H210," ",""),",",""),";",""))=UPPER(SUBSTITUTE(SUBSTITUTE(SUBSTITUTE(I210," ",""),",",""),";","")),"Correct","Wrong"))</f>
        <v/>
      </c>
      <c r="K210" s="29"/>
      <c r="L210" s="29"/>
      <c r="M210" s="27" t="str">
        <f aca="false">IF(E210="","",IFERROR(INDEX(Lists!$G$5:$G$9,MATCH(E210,Lists!$F$5:$F$9,0)),""))</f>
        <v/>
      </c>
      <c r="N210" s="33" t="str">
        <f aca="false">IF(OR(L210="",M210=""),"",IF(L210&gt;M210,"Slow",IF(AND(J210="Wrong",L210&lt;0.5*M210),"Rushed?","OK")))</f>
        <v/>
      </c>
      <c r="O210" s="30"/>
      <c r="P210" s="30"/>
      <c r="Q210" s="34" t="str">
        <f aca="false">IF(OR(B210="",J210=""),"",IF(OR(J210="Wrong",K210="50-50",K210="Guess"),B210+Lists!$Y$5,""))</f>
        <v/>
      </c>
      <c r="R210" s="29"/>
      <c r="S210" s="34" t="str">
        <f aca="false">IF(Q210="","",B210+Lists!$Y$6)</f>
        <v/>
      </c>
      <c r="T210" s="29"/>
      <c r="U210" s="33" t="str">
        <f aca="true">IF(J210="","",IF(Q210="","—",IF(T210="Correct","Mastered",IF(OR(R210="Wrong",T210="Wrong"),"Keep reviewing",IF(AND(R210="",TODAY()&gt;=Q210),"Retry 1 DUE",IF(AND(R210="Correct",T210="",TODAY()&gt;=S210),"Retry 2 DUE",IF(R210="","Retry 1 scheduled","Retry 2 scheduled")))))))</f>
        <v/>
      </c>
    </row>
    <row r="211" customFormat="false" ht="15" hidden="false" customHeight="false" outlineLevel="0" collapsed="false">
      <c r="A211" s="27" t="str">
        <f aca="false">IF(COUNTA(B211:I211)=0,"",ROW()-4)</f>
        <v/>
      </c>
      <c r="B211" s="28"/>
      <c r="C211" s="29"/>
      <c r="D211" s="30"/>
      <c r="E211" s="29"/>
      <c r="F211" s="30"/>
      <c r="G211" s="31"/>
      <c r="H211" s="32"/>
      <c r="I211" s="32"/>
      <c r="J211" s="33" t="str">
        <f aca="false">IF(OR(H211="",I211=""),"",IF(UPPER(SUBSTITUTE(SUBSTITUTE(SUBSTITUTE(H211," ",""),",",""),";",""))=UPPER(SUBSTITUTE(SUBSTITUTE(SUBSTITUTE(I211," ",""),",",""),";","")),"Correct","Wrong"))</f>
        <v/>
      </c>
      <c r="K211" s="29"/>
      <c r="L211" s="29"/>
      <c r="M211" s="27" t="str">
        <f aca="false">IF(E211="","",IFERROR(INDEX(Lists!$G$5:$G$9,MATCH(E211,Lists!$F$5:$F$9,0)),""))</f>
        <v/>
      </c>
      <c r="N211" s="33" t="str">
        <f aca="false">IF(OR(L211="",M211=""),"",IF(L211&gt;M211,"Slow",IF(AND(J211="Wrong",L211&lt;0.5*M211),"Rushed?","OK")))</f>
        <v/>
      </c>
      <c r="O211" s="30"/>
      <c r="P211" s="30"/>
      <c r="Q211" s="34" t="str">
        <f aca="false">IF(OR(B211="",J211=""),"",IF(OR(J211="Wrong",K211="50-50",K211="Guess"),B211+Lists!$Y$5,""))</f>
        <v/>
      </c>
      <c r="R211" s="29"/>
      <c r="S211" s="34" t="str">
        <f aca="false">IF(Q211="","",B211+Lists!$Y$6)</f>
        <v/>
      </c>
      <c r="T211" s="29"/>
      <c r="U211" s="33" t="str">
        <f aca="true">IF(J211="","",IF(Q211="","—",IF(T211="Correct","Mastered",IF(OR(R211="Wrong",T211="Wrong"),"Keep reviewing",IF(AND(R211="",TODAY()&gt;=Q211),"Retry 1 DUE",IF(AND(R211="Correct",T211="",TODAY()&gt;=S211),"Retry 2 DUE",IF(R211="","Retry 1 scheduled","Retry 2 scheduled")))))))</f>
        <v/>
      </c>
    </row>
    <row r="212" customFormat="false" ht="15" hidden="false" customHeight="false" outlineLevel="0" collapsed="false">
      <c r="A212" s="27" t="str">
        <f aca="false">IF(COUNTA(B212:I212)=0,"",ROW()-4)</f>
        <v/>
      </c>
      <c r="B212" s="28"/>
      <c r="C212" s="29"/>
      <c r="D212" s="30"/>
      <c r="E212" s="29"/>
      <c r="F212" s="30"/>
      <c r="G212" s="31"/>
      <c r="H212" s="32"/>
      <c r="I212" s="32"/>
      <c r="J212" s="33" t="str">
        <f aca="false">IF(OR(H212="",I212=""),"",IF(UPPER(SUBSTITUTE(SUBSTITUTE(SUBSTITUTE(H212," ",""),",",""),";",""))=UPPER(SUBSTITUTE(SUBSTITUTE(SUBSTITUTE(I212," ",""),",",""),";","")),"Correct","Wrong"))</f>
        <v/>
      </c>
      <c r="K212" s="29"/>
      <c r="L212" s="29"/>
      <c r="M212" s="27" t="str">
        <f aca="false">IF(E212="","",IFERROR(INDEX(Lists!$G$5:$G$9,MATCH(E212,Lists!$F$5:$F$9,0)),""))</f>
        <v/>
      </c>
      <c r="N212" s="33" t="str">
        <f aca="false">IF(OR(L212="",M212=""),"",IF(L212&gt;M212,"Slow",IF(AND(J212="Wrong",L212&lt;0.5*M212),"Rushed?","OK")))</f>
        <v/>
      </c>
      <c r="O212" s="30"/>
      <c r="P212" s="30"/>
      <c r="Q212" s="34" t="str">
        <f aca="false">IF(OR(B212="",J212=""),"",IF(OR(J212="Wrong",K212="50-50",K212="Guess"),B212+Lists!$Y$5,""))</f>
        <v/>
      </c>
      <c r="R212" s="29"/>
      <c r="S212" s="34" t="str">
        <f aca="false">IF(Q212="","",B212+Lists!$Y$6)</f>
        <v/>
      </c>
      <c r="T212" s="29"/>
      <c r="U212" s="33" t="str">
        <f aca="true">IF(J212="","",IF(Q212="","—",IF(T212="Correct","Mastered",IF(OR(R212="Wrong",T212="Wrong"),"Keep reviewing",IF(AND(R212="",TODAY()&gt;=Q212),"Retry 1 DUE",IF(AND(R212="Correct",T212="",TODAY()&gt;=S212),"Retry 2 DUE",IF(R212="","Retry 1 scheduled","Retry 2 scheduled")))))))</f>
        <v/>
      </c>
    </row>
    <row r="213" customFormat="false" ht="15" hidden="false" customHeight="false" outlineLevel="0" collapsed="false">
      <c r="A213" s="27" t="str">
        <f aca="false">IF(COUNTA(B213:I213)=0,"",ROW()-4)</f>
        <v/>
      </c>
      <c r="B213" s="28"/>
      <c r="C213" s="29"/>
      <c r="D213" s="30"/>
      <c r="E213" s="29"/>
      <c r="F213" s="30"/>
      <c r="G213" s="31"/>
      <c r="H213" s="32"/>
      <c r="I213" s="32"/>
      <c r="J213" s="33" t="str">
        <f aca="false">IF(OR(H213="",I213=""),"",IF(UPPER(SUBSTITUTE(SUBSTITUTE(SUBSTITUTE(H213," ",""),",",""),";",""))=UPPER(SUBSTITUTE(SUBSTITUTE(SUBSTITUTE(I213," ",""),",",""),";","")),"Correct","Wrong"))</f>
        <v/>
      </c>
      <c r="K213" s="29"/>
      <c r="L213" s="29"/>
      <c r="M213" s="27" t="str">
        <f aca="false">IF(E213="","",IFERROR(INDEX(Lists!$G$5:$G$9,MATCH(E213,Lists!$F$5:$F$9,0)),""))</f>
        <v/>
      </c>
      <c r="N213" s="33" t="str">
        <f aca="false">IF(OR(L213="",M213=""),"",IF(L213&gt;M213,"Slow",IF(AND(J213="Wrong",L213&lt;0.5*M213),"Rushed?","OK")))</f>
        <v/>
      </c>
      <c r="O213" s="30"/>
      <c r="P213" s="30"/>
      <c r="Q213" s="34" t="str">
        <f aca="false">IF(OR(B213="",J213=""),"",IF(OR(J213="Wrong",K213="50-50",K213="Guess"),B213+Lists!$Y$5,""))</f>
        <v/>
      </c>
      <c r="R213" s="29"/>
      <c r="S213" s="34" t="str">
        <f aca="false">IF(Q213="","",B213+Lists!$Y$6)</f>
        <v/>
      </c>
      <c r="T213" s="29"/>
      <c r="U213" s="33" t="str">
        <f aca="true">IF(J213="","",IF(Q213="","—",IF(T213="Correct","Mastered",IF(OR(R213="Wrong",T213="Wrong"),"Keep reviewing",IF(AND(R213="",TODAY()&gt;=Q213),"Retry 1 DUE",IF(AND(R213="Correct",T213="",TODAY()&gt;=S213),"Retry 2 DUE",IF(R213="","Retry 1 scheduled","Retry 2 scheduled")))))))</f>
        <v/>
      </c>
    </row>
    <row r="214" customFormat="false" ht="15" hidden="false" customHeight="false" outlineLevel="0" collapsed="false">
      <c r="A214" s="27" t="str">
        <f aca="false">IF(COUNTA(B214:I214)=0,"",ROW()-4)</f>
        <v/>
      </c>
      <c r="B214" s="28"/>
      <c r="C214" s="29"/>
      <c r="D214" s="30"/>
      <c r="E214" s="29"/>
      <c r="F214" s="30"/>
      <c r="G214" s="31"/>
      <c r="H214" s="32"/>
      <c r="I214" s="32"/>
      <c r="J214" s="33" t="str">
        <f aca="false">IF(OR(H214="",I214=""),"",IF(UPPER(SUBSTITUTE(SUBSTITUTE(SUBSTITUTE(H214," ",""),",",""),";",""))=UPPER(SUBSTITUTE(SUBSTITUTE(SUBSTITUTE(I214," ",""),",",""),";","")),"Correct","Wrong"))</f>
        <v/>
      </c>
      <c r="K214" s="29"/>
      <c r="L214" s="29"/>
      <c r="M214" s="27" t="str">
        <f aca="false">IF(E214="","",IFERROR(INDEX(Lists!$G$5:$G$9,MATCH(E214,Lists!$F$5:$F$9,0)),""))</f>
        <v/>
      </c>
      <c r="N214" s="33" t="str">
        <f aca="false">IF(OR(L214="",M214=""),"",IF(L214&gt;M214,"Slow",IF(AND(J214="Wrong",L214&lt;0.5*M214),"Rushed?","OK")))</f>
        <v/>
      </c>
      <c r="O214" s="30"/>
      <c r="P214" s="30"/>
      <c r="Q214" s="34" t="str">
        <f aca="false">IF(OR(B214="",J214=""),"",IF(OR(J214="Wrong",K214="50-50",K214="Guess"),B214+Lists!$Y$5,""))</f>
        <v/>
      </c>
      <c r="R214" s="29"/>
      <c r="S214" s="34" t="str">
        <f aca="false">IF(Q214="","",B214+Lists!$Y$6)</f>
        <v/>
      </c>
      <c r="T214" s="29"/>
      <c r="U214" s="33" t="str">
        <f aca="true">IF(J214="","",IF(Q214="","—",IF(T214="Correct","Mastered",IF(OR(R214="Wrong",T214="Wrong"),"Keep reviewing",IF(AND(R214="",TODAY()&gt;=Q214),"Retry 1 DUE",IF(AND(R214="Correct",T214="",TODAY()&gt;=S214),"Retry 2 DUE",IF(R214="","Retry 1 scheduled","Retry 2 scheduled")))))))</f>
        <v/>
      </c>
    </row>
    <row r="215" customFormat="false" ht="15" hidden="false" customHeight="false" outlineLevel="0" collapsed="false">
      <c r="A215" s="27" t="str">
        <f aca="false">IF(COUNTA(B215:I215)=0,"",ROW()-4)</f>
        <v/>
      </c>
      <c r="B215" s="28"/>
      <c r="C215" s="29"/>
      <c r="D215" s="30"/>
      <c r="E215" s="29"/>
      <c r="F215" s="30"/>
      <c r="G215" s="31"/>
      <c r="H215" s="32"/>
      <c r="I215" s="32"/>
      <c r="J215" s="33" t="str">
        <f aca="false">IF(OR(H215="",I215=""),"",IF(UPPER(SUBSTITUTE(SUBSTITUTE(SUBSTITUTE(H215," ",""),",",""),";",""))=UPPER(SUBSTITUTE(SUBSTITUTE(SUBSTITUTE(I215," ",""),",",""),";","")),"Correct","Wrong"))</f>
        <v/>
      </c>
      <c r="K215" s="29"/>
      <c r="L215" s="29"/>
      <c r="M215" s="27" t="str">
        <f aca="false">IF(E215="","",IFERROR(INDEX(Lists!$G$5:$G$9,MATCH(E215,Lists!$F$5:$F$9,0)),""))</f>
        <v/>
      </c>
      <c r="N215" s="33" t="str">
        <f aca="false">IF(OR(L215="",M215=""),"",IF(L215&gt;M215,"Slow",IF(AND(J215="Wrong",L215&lt;0.5*M215),"Rushed?","OK")))</f>
        <v/>
      </c>
      <c r="O215" s="30"/>
      <c r="P215" s="30"/>
      <c r="Q215" s="34" t="str">
        <f aca="false">IF(OR(B215="",J215=""),"",IF(OR(J215="Wrong",K215="50-50",K215="Guess"),B215+Lists!$Y$5,""))</f>
        <v/>
      </c>
      <c r="R215" s="29"/>
      <c r="S215" s="34" t="str">
        <f aca="false">IF(Q215="","",B215+Lists!$Y$6)</f>
        <v/>
      </c>
      <c r="T215" s="29"/>
      <c r="U215" s="33" t="str">
        <f aca="true">IF(J215="","",IF(Q215="","—",IF(T215="Correct","Mastered",IF(OR(R215="Wrong",T215="Wrong"),"Keep reviewing",IF(AND(R215="",TODAY()&gt;=Q215),"Retry 1 DUE",IF(AND(R215="Correct",T215="",TODAY()&gt;=S215),"Retry 2 DUE",IF(R215="","Retry 1 scheduled","Retry 2 scheduled")))))))</f>
        <v/>
      </c>
    </row>
    <row r="216" customFormat="false" ht="15" hidden="false" customHeight="false" outlineLevel="0" collapsed="false">
      <c r="A216" s="27" t="str">
        <f aca="false">IF(COUNTA(B216:I216)=0,"",ROW()-4)</f>
        <v/>
      </c>
      <c r="B216" s="28"/>
      <c r="C216" s="29"/>
      <c r="D216" s="30"/>
      <c r="E216" s="29"/>
      <c r="F216" s="30"/>
      <c r="G216" s="31"/>
      <c r="H216" s="32"/>
      <c r="I216" s="32"/>
      <c r="J216" s="33" t="str">
        <f aca="false">IF(OR(H216="",I216=""),"",IF(UPPER(SUBSTITUTE(SUBSTITUTE(SUBSTITUTE(H216," ",""),",",""),";",""))=UPPER(SUBSTITUTE(SUBSTITUTE(SUBSTITUTE(I216," ",""),",",""),";","")),"Correct","Wrong"))</f>
        <v/>
      </c>
      <c r="K216" s="29"/>
      <c r="L216" s="29"/>
      <c r="M216" s="27" t="str">
        <f aca="false">IF(E216="","",IFERROR(INDEX(Lists!$G$5:$G$9,MATCH(E216,Lists!$F$5:$F$9,0)),""))</f>
        <v/>
      </c>
      <c r="N216" s="33" t="str">
        <f aca="false">IF(OR(L216="",M216=""),"",IF(L216&gt;M216,"Slow",IF(AND(J216="Wrong",L216&lt;0.5*M216),"Rushed?","OK")))</f>
        <v/>
      </c>
      <c r="O216" s="30"/>
      <c r="P216" s="30"/>
      <c r="Q216" s="34" t="str">
        <f aca="false">IF(OR(B216="",J216=""),"",IF(OR(J216="Wrong",K216="50-50",K216="Guess"),B216+Lists!$Y$5,""))</f>
        <v/>
      </c>
      <c r="R216" s="29"/>
      <c r="S216" s="34" t="str">
        <f aca="false">IF(Q216="","",B216+Lists!$Y$6)</f>
        <v/>
      </c>
      <c r="T216" s="29"/>
      <c r="U216" s="33" t="str">
        <f aca="true">IF(J216="","",IF(Q216="","—",IF(T216="Correct","Mastered",IF(OR(R216="Wrong",T216="Wrong"),"Keep reviewing",IF(AND(R216="",TODAY()&gt;=Q216),"Retry 1 DUE",IF(AND(R216="Correct",T216="",TODAY()&gt;=S216),"Retry 2 DUE",IF(R216="","Retry 1 scheduled","Retry 2 scheduled")))))))</f>
        <v/>
      </c>
    </row>
    <row r="217" customFormat="false" ht="15" hidden="false" customHeight="false" outlineLevel="0" collapsed="false">
      <c r="A217" s="27" t="str">
        <f aca="false">IF(COUNTA(B217:I217)=0,"",ROW()-4)</f>
        <v/>
      </c>
      <c r="B217" s="28"/>
      <c r="C217" s="29"/>
      <c r="D217" s="30"/>
      <c r="E217" s="29"/>
      <c r="F217" s="30"/>
      <c r="G217" s="31"/>
      <c r="H217" s="32"/>
      <c r="I217" s="32"/>
      <c r="J217" s="33" t="str">
        <f aca="false">IF(OR(H217="",I217=""),"",IF(UPPER(SUBSTITUTE(SUBSTITUTE(SUBSTITUTE(H217," ",""),",",""),";",""))=UPPER(SUBSTITUTE(SUBSTITUTE(SUBSTITUTE(I217," ",""),",",""),";","")),"Correct","Wrong"))</f>
        <v/>
      </c>
      <c r="K217" s="29"/>
      <c r="L217" s="29"/>
      <c r="M217" s="27" t="str">
        <f aca="false">IF(E217="","",IFERROR(INDEX(Lists!$G$5:$G$9,MATCH(E217,Lists!$F$5:$F$9,0)),""))</f>
        <v/>
      </c>
      <c r="N217" s="33" t="str">
        <f aca="false">IF(OR(L217="",M217=""),"",IF(L217&gt;M217,"Slow",IF(AND(J217="Wrong",L217&lt;0.5*M217),"Rushed?","OK")))</f>
        <v/>
      </c>
      <c r="O217" s="30"/>
      <c r="P217" s="30"/>
      <c r="Q217" s="34" t="str">
        <f aca="false">IF(OR(B217="",J217=""),"",IF(OR(J217="Wrong",K217="50-50",K217="Guess"),B217+Lists!$Y$5,""))</f>
        <v/>
      </c>
      <c r="R217" s="29"/>
      <c r="S217" s="34" t="str">
        <f aca="false">IF(Q217="","",B217+Lists!$Y$6)</f>
        <v/>
      </c>
      <c r="T217" s="29"/>
      <c r="U217" s="33" t="str">
        <f aca="true">IF(J217="","",IF(Q217="","—",IF(T217="Correct","Mastered",IF(OR(R217="Wrong",T217="Wrong"),"Keep reviewing",IF(AND(R217="",TODAY()&gt;=Q217),"Retry 1 DUE",IF(AND(R217="Correct",T217="",TODAY()&gt;=S217),"Retry 2 DUE",IF(R217="","Retry 1 scheduled","Retry 2 scheduled")))))))</f>
        <v/>
      </c>
    </row>
    <row r="218" customFormat="false" ht="15" hidden="false" customHeight="false" outlineLevel="0" collapsed="false">
      <c r="A218" s="27" t="str">
        <f aca="false">IF(COUNTA(B218:I218)=0,"",ROW()-4)</f>
        <v/>
      </c>
      <c r="B218" s="28"/>
      <c r="C218" s="29"/>
      <c r="D218" s="30"/>
      <c r="E218" s="29"/>
      <c r="F218" s="30"/>
      <c r="G218" s="31"/>
      <c r="H218" s="32"/>
      <c r="I218" s="32"/>
      <c r="J218" s="33" t="str">
        <f aca="false">IF(OR(H218="",I218=""),"",IF(UPPER(SUBSTITUTE(SUBSTITUTE(SUBSTITUTE(H218," ",""),",",""),";",""))=UPPER(SUBSTITUTE(SUBSTITUTE(SUBSTITUTE(I218," ",""),",",""),";","")),"Correct","Wrong"))</f>
        <v/>
      </c>
      <c r="K218" s="29"/>
      <c r="L218" s="29"/>
      <c r="M218" s="27" t="str">
        <f aca="false">IF(E218="","",IFERROR(INDEX(Lists!$G$5:$G$9,MATCH(E218,Lists!$F$5:$F$9,0)),""))</f>
        <v/>
      </c>
      <c r="N218" s="33" t="str">
        <f aca="false">IF(OR(L218="",M218=""),"",IF(L218&gt;M218,"Slow",IF(AND(J218="Wrong",L218&lt;0.5*M218),"Rushed?","OK")))</f>
        <v/>
      </c>
      <c r="O218" s="30"/>
      <c r="P218" s="30"/>
      <c r="Q218" s="34" t="str">
        <f aca="false">IF(OR(B218="",J218=""),"",IF(OR(J218="Wrong",K218="50-50",K218="Guess"),B218+Lists!$Y$5,""))</f>
        <v/>
      </c>
      <c r="R218" s="29"/>
      <c r="S218" s="34" t="str">
        <f aca="false">IF(Q218="","",B218+Lists!$Y$6)</f>
        <v/>
      </c>
      <c r="T218" s="29"/>
      <c r="U218" s="33" t="str">
        <f aca="true">IF(J218="","",IF(Q218="","—",IF(T218="Correct","Mastered",IF(OR(R218="Wrong",T218="Wrong"),"Keep reviewing",IF(AND(R218="",TODAY()&gt;=Q218),"Retry 1 DUE",IF(AND(R218="Correct",T218="",TODAY()&gt;=S218),"Retry 2 DUE",IF(R218="","Retry 1 scheduled","Retry 2 scheduled")))))))</f>
        <v/>
      </c>
    </row>
    <row r="219" customFormat="false" ht="15" hidden="false" customHeight="false" outlineLevel="0" collapsed="false">
      <c r="A219" s="27" t="str">
        <f aca="false">IF(COUNTA(B219:I219)=0,"",ROW()-4)</f>
        <v/>
      </c>
      <c r="B219" s="28"/>
      <c r="C219" s="29"/>
      <c r="D219" s="30"/>
      <c r="E219" s="29"/>
      <c r="F219" s="30"/>
      <c r="G219" s="31"/>
      <c r="H219" s="32"/>
      <c r="I219" s="32"/>
      <c r="J219" s="33" t="str">
        <f aca="false">IF(OR(H219="",I219=""),"",IF(UPPER(SUBSTITUTE(SUBSTITUTE(SUBSTITUTE(H219," ",""),",",""),";",""))=UPPER(SUBSTITUTE(SUBSTITUTE(SUBSTITUTE(I219," ",""),",",""),";","")),"Correct","Wrong"))</f>
        <v/>
      </c>
      <c r="K219" s="29"/>
      <c r="L219" s="29"/>
      <c r="M219" s="27" t="str">
        <f aca="false">IF(E219="","",IFERROR(INDEX(Lists!$G$5:$G$9,MATCH(E219,Lists!$F$5:$F$9,0)),""))</f>
        <v/>
      </c>
      <c r="N219" s="33" t="str">
        <f aca="false">IF(OR(L219="",M219=""),"",IF(L219&gt;M219,"Slow",IF(AND(J219="Wrong",L219&lt;0.5*M219),"Rushed?","OK")))</f>
        <v/>
      </c>
      <c r="O219" s="30"/>
      <c r="P219" s="30"/>
      <c r="Q219" s="34" t="str">
        <f aca="false">IF(OR(B219="",J219=""),"",IF(OR(J219="Wrong",K219="50-50",K219="Guess"),B219+Lists!$Y$5,""))</f>
        <v/>
      </c>
      <c r="R219" s="29"/>
      <c r="S219" s="34" t="str">
        <f aca="false">IF(Q219="","",B219+Lists!$Y$6)</f>
        <v/>
      </c>
      <c r="T219" s="29"/>
      <c r="U219" s="33" t="str">
        <f aca="true">IF(J219="","",IF(Q219="","—",IF(T219="Correct","Mastered",IF(OR(R219="Wrong",T219="Wrong"),"Keep reviewing",IF(AND(R219="",TODAY()&gt;=Q219),"Retry 1 DUE",IF(AND(R219="Correct",T219="",TODAY()&gt;=S219),"Retry 2 DUE",IF(R219="","Retry 1 scheduled","Retry 2 scheduled")))))))</f>
        <v/>
      </c>
    </row>
    <row r="220" customFormat="false" ht="15" hidden="false" customHeight="false" outlineLevel="0" collapsed="false">
      <c r="A220" s="27" t="str">
        <f aca="false">IF(COUNTA(B220:I220)=0,"",ROW()-4)</f>
        <v/>
      </c>
      <c r="B220" s="28"/>
      <c r="C220" s="29"/>
      <c r="D220" s="30"/>
      <c r="E220" s="29"/>
      <c r="F220" s="30"/>
      <c r="G220" s="31"/>
      <c r="H220" s="32"/>
      <c r="I220" s="32"/>
      <c r="J220" s="33" t="str">
        <f aca="false">IF(OR(H220="",I220=""),"",IF(UPPER(SUBSTITUTE(SUBSTITUTE(SUBSTITUTE(H220," ",""),",",""),";",""))=UPPER(SUBSTITUTE(SUBSTITUTE(SUBSTITUTE(I220," ",""),",",""),";","")),"Correct","Wrong"))</f>
        <v/>
      </c>
      <c r="K220" s="29"/>
      <c r="L220" s="29"/>
      <c r="M220" s="27" t="str">
        <f aca="false">IF(E220="","",IFERROR(INDEX(Lists!$G$5:$G$9,MATCH(E220,Lists!$F$5:$F$9,0)),""))</f>
        <v/>
      </c>
      <c r="N220" s="33" t="str">
        <f aca="false">IF(OR(L220="",M220=""),"",IF(L220&gt;M220,"Slow",IF(AND(J220="Wrong",L220&lt;0.5*M220),"Rushed?","OK")))</f>
        <v/>
      </c>
      <c r="O220" s="30"/>
      <c r="P220" s="30"/>
      <c r="Q220" s="34" t="str">
        <f aca="false">IF(OR(B220="",J220=""),"",IF(OR(J220="Wrong",K220="50-50",K220="Guess"),B220+Lists!$Y$5,""))</f>
        <v/>
      </c>
      <c r="R220" s="29"/>
      <c r="S220" s="34" t="str">
        <f aca="false">IF(Q220="","",B220+Lists!$Y$6)</f>
        <v/>
      </c>
      <c r="T220" s="29"/>
      <c r="U220" s="33" t="str">
        <f aca="true">IF(J220="","",IF(Q220="","—",IF(T220="Correct","Mastered",IF(OR(R220="Wrong",T220="Wrong"),"Keep reviewing",IF(AND(R220="",TODAY()&gt;=Q220),"Retry 1 DUE",IF(AND(R220="Correct",T220="",TODAY()&gt;=S220),"Retry 2 DUE",IF(R220="","Retry 1 scheduled","Retry 2 scheduled")))))))</f>
        <v/>
      </c>
    </row>
    <row r="221" customFormat="false" ht="15" hidden="false" customHeight="false" outlineLevel="0" collapsed="false">
      <c r="A221" s="27" t="str">
        <f aca="false">IF(COUNTA(B221:I221)=0,"",ROW()-4)</f>
        <v/>
      </c>
      <c r="B221" s="28"/>
      <c r="C221" s="29"/>
      <c r="D221" s="30"/>
      <c r="E221" s="29"/>
      <c r="F221" s="30"/>
      <c r="G221" s="31"/>
      <c r="H221" s="32"/>
      <c r="I221" s="32"/>
      <c r="J221" s="33" t="str">
        <f aca="false">IF(OR(H221="",I221=""),"",IF(UPPER(SUBSTITUTE(SUBSTITUTE(SUBSTITUTE(H221," ",""),",",""),";",""))=UPPER(SUBSTITUTE(SUBSTITUTE(SUBSTITUTE(I221," ",""),",",""),";","")),"Correct","Wrong"))</f>
        <v/>
      </c>
      <c r="K221" s="29"/>
      <c r="L221" s="29"/>
      <c r="M221" s="27" t="str">
        <f aca="false">IF(E221="","",IFERROR(INDEX(Lists!$G$5:$G$9,MATCH(E221,Lists!$F$5:$F$9,0)),""))</f>
        <v/>
      </c>
      <c r="N221" s="33" t="str">
        <f aca="false">IF(OR(L221="",M221=""),"",IF(L221&gt;M221,"Slow",IF(AND(J221="Wrong",L221&lt;0.5*M221),"Rushed?","OK")))</f>
        <v/>
      </c>
      <c r="O221" s="30"/>
      <c r="P221" s="30"/>
      <c r="Q221" s="34" t="str">
        <f aca="false">IF(OR(B221="",J221=""),"",IF(OR(J221="Wrong",K221="50-50",K221="Guess"),B221+Lists!$Y$5,""))</f>
        <v/>
      </c>
      <c r="R221" s="29"/>
      <c r="S221" s="34" t="str">
        <f aca="false">IF(Q221="","",B221+Lists!$Y$6)</f>
        <v/>
      </c>
      <c r="T221" s="29"/>
      <c r="U221" s="33" t="str">
        <f aca="true">IF(J221="","",IF(Q221="","—",IF(T221="Correct","Mastered",IF(OR(R221="Wrong",T221="Wrong"),"Keep reviewing",IF(AND(R221="",TODAY()&gt;=Q221),"Retry 1 DUE",IF(AND(R221="Correct",T221="",TODAY()&gt;=S221),"Retry 2 DUE",IF(R221="","Retry 1 scheduled","Retry 2 scheduled")))))))</f>
        <v/>
      </c>
    </row>
    <row r="222" customFormat="false" ht="15" hidden="false" customHeight="false" outlineLevel="0" collapsed="false">
      <c r="A222" s="27" t="str">
        <f aca="false">IF(COUNTA(B222:I222)=0,"",ROW()-4)</f>
        <v/>
      </c>
      <c r="B222" s="28"/>
      <c r="C222" s="29"/>
      <c r="D222" s="30"/>
      <c r="E222" s="29"/>
      <c r="F222" s="30"/>
      <c r="G222" s="31"/>
      <c r="H222" s="32"/>
      <c r="I222" s="32"/>
      <c r="J222" s="33" t="str">
        <f aca="false">IF(OR(H222="",I222=""),"",IF(UPPER(SUBSTITUTE(SUBSTITUTE(SUBSTITUTE(H222," ",""),",",""),";",""))=UPPER(SUBSTITUTE(SUBSTITUTE(SUBSTITUTE(I222," ",""),",",""),";","")),"Correct","Wrong"))</f>
        <v/>
      </c>
      <c r="K222" s="29"/>
      <c r="L222" s="29"/>
      <c r="M222" s="27" t="str">
        <f aca="false">IF(E222="","",IFERROR(INDEX(Lists!$G$5:$G$9,MATCH(E222,Lists!$F$5:$F$9,0)),""))</f>
        <v/>
      </c>
      <c r="N222" s="33" t="str">
        <f aca="false">IF(OR(L222="",M222=""),"",IF(L222&gt;M222,"Slow",IF(AND(J222="Wrong",L222&lt;0.5*M222),"Rushed?","OK")))</f>
        <v/>
      </c>
      <c r="O222" s="30"/>
      <c r="P222" s="30"/>
      <c r="Q222" s="34" t="str">
        <f aca="false">IF(OR(B222="",J222=""),"",IF(OR(J222="Wrong",K222="50-50",K222="Guess"),B222+Lists!$Y$5,""))</f>
        <v/>
      </c>
      <c r="R222" s="29"/>
      <c r="S222" s="34" t="str">
        <f aca="false">IF(Q222="","",B222+Lists!$Y$6)</f>
        <v/>
      </c>
      <c r="T222" s="29"/>
      <c r="U222" s="33" t="str">
        <f aca="true">IF(J222="","",IF(Q222="","—",IF(T222="Correct","Mastered",IF(OR(R222="Wrong",T222="Wrong"),"Keep reviewing",IF(AND(R222="",TODAY()&gt;=Q222),"Retry 1 DUE",IF(AND(R222="Correct",T222="",TODAY()&gt;=S222),"Retry 2 DUE",IF(R222="","Retry 1 scheduled","Retry 2 scheduled")))))))</f>
        <v/>
      </c>
    </row>
    <row r="223" customFormat="false" ht="15" hidden="false" customHeight="false" outlineLevel="0" collapsed="false">
      <c r="A223" s="27" t="str">
        <f aca="false">IF(COUNTA(B223:I223)=0,"",ROW()-4)</f>
        <v/>
      </c>
      <c r="B223" s="28"/>
      <c r="C223" s="29"/>
      <c r="D223" s="30"/>
      <c r="E223" s="29"/>
      <c r="F223" s="30"/>
      <c r="G223" s="31"/>
      <c r="H223" s="32"/>
      <c r="I223" s="32"/>
      <c r="J223" s="33" t="str">
        <f aca="false">IF(OR(H223="",I223=""),"",IF(UPPER(SUBSTITUTE(SUBSTITUTE(SUBSTITUTE(H223," ",""),",",""),";",""))=UPPER(SUBSTITUTE(SUBSTITUTE(SUBSTITUTE(I223," ",""),",",""),";","")),"Correct","Wrong"))</f>
        <v/>
      </c>
      <c r="K223" s="29"/>
      <c r="L223" s="29"/>
      <c r="M223" s="27" t="str">
        <f aca="false">IF(E223="","",IFERROR(INDEX(Lists!$G$5:$G$9,MATCH(E223,Lists!$F$5:$F$9,0)),""))</f>
        <v/>
      </c>
      <c r="N223" s="33" t="str">
        <f aca="false">IF(OR(L223="",M223=""),"",IF(L223&gt;M223,"Slow",IF(AND(J223="Wrong",L223&lt;0.5*M223),"Rushed?","OK")))</f>
        <v/>
      </c>
      <c r="O223" s="30"/>
      <c r="P223" s="30"/>
      <c r="Q223" s="34" t="str">
        <f aca="false">IF(OR(B223="",J223=""),"",IF(OR(J223="Wrong",K223="50-50",K223="Guess"),B223+Lists!$Y$5,""))</f>
        <v/>
      </c>
      <c r="R223" s="29"/>
      <c r="S223" s="34" t="str">
        <f aca="false">IF(Q223="","",B223+Lists!$Y$6)</f>
        <v/>
      </c>
      <c r="T223" s="29"/>
      <c r="U223" s="33" t="str">
        <f aca="true">IF(J223="","",IF(Q223="","—",IF(T223="Correct","Mastered",IF(OR(R223="Wrong",T223="Wrong"),"Keep reviewing",IF(AND(R223="",TODAY()&gt;=Q223),"Retry 1 DUE",IF(AND(R223="Correct",T223="",TODAY()&gt;=S223),"Retry 2 DUE",IF(R223="","Retry 1 scheduled","Retry 2 scheduled")))))))</f>
        <v/>
      </c>
    </row>
    <row r="224" customFormat="false" ht="15" hidden="false" customHeight="false" outlineLevel="0" collapsed="false">
      <c r="A224" s="27" t="str">
        <f aca="false">IF(COUNTA(B224:I224)=0,"",ROW()-4)</f>
        <v/>
      </c>
      <c r="B224" s="28"/>
      <c r="C224" s="29"/>
      <c r="D224" s="30"/>
      <c r="E224" s="29"/>
      <c r="F224" s="30"/>
      <c r="G224" s="31"/>
      <c r="H224" s="32"/>
      <c r="I224" s="32"/>
      <c r="J224" s="33" t="str">
        <f aca="false">IF(OR(H224="",I224=""),"",IF(UPPER(SUBSTITUTE(SUBSTITUTE(SUBSTITUTE(H224," ",""),",",""),";",""))=UPPER(SUBSTITUTE(SUBSTITUTE(SUBSTITUTE(I224," ",""),",",""),";","")),"Correct","Wrong"))</f>
        <v/>
      </c>
      <c r="K224" s="29"/>
      <c r="L224" s="29"/>
      <c r="M224" s="27" t="str">
        <f aca="false">IF(E224="","",IFERROR(INDEX(Lists!$G$5:$G$9,MATCH(E224,Lists!$F$5:$F$9,0)),""))</f>
        <v/>
      </c>
      <c r="N224" s="33" t="str">
        <f aca="false">IF(OR(L224="",M224=""),"",IF(L224&gt;M224,"Slow",IF(AND(J224="Wrong",L224&lt;0.5*M224),"Rushed?","OK")))</f>
        <v/>
      </c>
      <c r="O224" s="30"/>
      <c r="P224" s="30"/>
      <c r="Q224" s="34" t="str">
        <f aca="false">IF(OR(B224="",J224=""),"",IF(OR(J224="Wrong",K224="50-50",K224="Guess"),B224+Lists!$Y$5,""))</f>
        <v/>
      </c>
      <c r="R224" s="29"/>
      <c r="S224" s="34" t="str">
        <f aca="false">IF(Q224="","",B224+Lists!$Y$6)</f>
        <v/>
      </c>
      <c r="T224" s="29"/>
      <c r="U224" s="33" t="str">
        <f aca="true">IF(J224="","",IF(Q224="","—",IF(T224="Correct","Mastered",IF(OR(R224="Wrong",T224="Wrong"),"Keep reviewing",IF(AND(R224="",TODAY()&gt;=Q224),"Retry 1 DUE",IF(AND(R224="Correct",T224="",TODAY()&gt;=S224),"Retry 2 DUE",IF(R224="","Retry 1 scheduled","Retry 2 scheduled")))))))</f>
        <v/>
      </c>
    </row>
    <row r="225" customFormat="false" ht="15" hidden="false" customHeight="false" outlineLevel="0" collapsed="false">
      <c r="A225" s="27" t="str">
        <f aca="false">IF(COUNTA(B225:I225)=0,"",ROW()-4)</f>
        <v/>
      </c>
      <c r="B225" s="28"/>
      <c r="C225" s="29"/>
      <c r="D225" s="30"/>
      <c r="E225" s="29"/>
      <c r="F225" s="30"/>
      <c r="G225" s="31"/>
      <c r="H225" s="32"/>
      <c r="I225" s="32"/>
      <c r="J225" s="33" t="str">
        <f aca="false">IF(OR(H225="",I225=""),"",IF(UPPER(SUBSTITUTE(SUBSTITUTE(SUBSTITUTE(H225," ",""),",",""),";",""))=UPPER(SUBSTITUTE(SUBSTITUTE(SUBSTITUTE(I225," ",""),",",""),";","")),"Correct","Wrong"))</f>
        <v/>
      </c>
      <c r="K225" s="29"/>
      <c r="L225" s="29"/>
      <c r="M225" s="27" t="str">
        <f aca="false">IF(E225="","",IFERROR(INDEX(Lists!$G$5:$G$9,MATCH(E225,Lists!$F$5:$F$9,0)),""))</f>
        <v/>
      </c>
      <c r="N225" s="33" t="str">
        <f aca="false">IF(OR(L225="",M225=""),"",IF(L225&gt;M225,"Slow",IF(AND(J225="Wrong",L225&lt;0.5*M225),"Rushed?","OK")))</f>
        <v/>
      </c>
      <c r="O225" s="30"/>
      <c r="P225" s="30"/>
      <c r="Q225" s="34" t="str">
        <f aca="false">IF(OR(B225="",J225=""),"",IF(OR(J225="Wrong",K225="50-50",K225="Guess"),B225+Lists!$Y$5,""))</f>
        <v/>
      </c>
      <c r="R225" s="29"/>
      <c r="S225" s="34" t="str">
        <f aca="false">IF(Q225="","",B225+Lists!$Y$6)</f>
        <v/>
      </c>
      <c r="T225" s="29"/>
      <c r="U225" s="33" t="str">
        <f aca="true">IF(J225="","",IF(Q225="","—",IF(T225="Correct","Mastered",IF(OR(R225="Wrong",T225="Wrong"),"Keep reviewing",IF(AND(R225="",TODAY()&gt;=Q225),"Retry 1 DUE",IF(AND(R225="Correct",T225="",TODAY()&gt;=S225),"Retry 2 DUE",IF(R225="","Retry 1 scheduled","Retry 2 scheduled")))))))</f>
        <v/>
      </c>
    </row>
    <row r="226" customFormat="false" ht="15" hidden="false" customHeight="false" outlineLevel="0" collapsed="false">
      <c r="A226" s="27" t="str">
        <f aca="false">IF(COUNTA(B226:I226)=0,"",ROW()-4)</f>
        <v/>
      </c>
      <c r="B226" s="28"/>
      <c r="C226" s="29"/>
      <c r="D226" s="30"/>
      <c r="E226" s="29"/>
      <c r="F226" s="30"/>
      <c r="G226" s="31"/>
      <c r="H226" s="32"/>
      <c r="I226" s="32"/>
      <c r="J226" s="33" t="str">
        <f aca="false">IF(OR(H226="",I226=""),"",IF(UPPER(SUBSTITUTE(SUBSTITUTE(SUBSTITUTE(H226," ",""),",",""),";",""))=UPPER(SUBSTITUTE(SUBSTITUTE(SUBSTITUTE(I226," ",""),",",""),";","")),"Correct","Wrong"))</f>
        <v/>
      </c>
      <c r="K226" s="29"/>
      <c r="L226" s="29"/>
      <c r="M226" s="27" t="str">
        <f aca="false">IF(E226="","",IFERROR(INDEX(Lists!$G$5:$G$9,MATCH(E226,Lists!$F$5:$F$9,0)),""))</f>
        <v/>
      </c>
      <c r="N226" s="33" t="str">
        <f aca="false">IF(OR(L226="",M226=""),"",IF(L226&gt;M226,"Slow",IF(AND(J226="Wrong",L226&lt;0.5*M226),"Rushed?","OK")))</f>
        <v/>
      </c>
      <c r="O226" s="30"/>
      <c r="P226" s="30"/>
      <c r="Q226" s="34" t="str">
        <f aca="false">IF(OR(B226="",J226=""),"",IF(OR(J226="Wrong",K226="50-50",K226="Guess"),B226+Lists!$Y$5,""))</f>
        <v/>
      </c>
      <c r="R226" s="29"/>
      <c r="S226" s="34" t="str">
        <f aca="false">IF(Q226="","",B226+Lists!$Y$6)</f>
        <v/>
      </c>
      <c r="T226" s="29"/>
      <c r="U226" s="33" t="str">
        <f aca="true">IF(J226="","",IF(Q226="","—",IF(T226="Correct","Mastered",IF(OR(R226="Wrong",T226="Wrong"),"Keep reviewing",IF(AND(R226="",TODAY()&gt;=Q226),"Retry 1 DUE",IF(AND(R226="Correct",T226="",TODAY()&gt;=S226),"Retry 2 DUE",IF(R226="","Retry 1 scheduled","Retry 2 scheduled")))))))</f>
        <v/>
      </c>
    </row>
    <row r="227" customFormat="false" ht="15" hidden="false" customHeight="false" outlineLevel="0" collapsed="false">
      <c r="A227" s="27" t="str">
        <f aca="false">IF(COUNTA(B227:I227)=0,"",ROW()-4)</f>
        <v/>
      </c>
      <c r="B227" s="28"/>
      <c r="C227" s="29"/>
      <c r="D227" s="30"/>
      <c r="E227" s="29"/>
      <c r="F227" s="30"/>
      <c r="G227" s="31"/>
      <c r="H227" s="32"/>
      <c r="I227" s="32"/>
      <c r="J227" s="33" t="str">
        <f aca="false">IF(OR(H227="",I227=""),"",IF(UPPER(SUBSTITUTE(SUBSTITUTE(SUBSTITUTE(H227," ",""),",",""),";",""))=UPPER(SUBSTITUTE(SUBSTITUTE(SUBSTITUTE(I227," ",""),",",""),";","")),"Correct","Wrong"))</f>
        <v/>
      </c>
      <c r="K227" s="29"/>
      <c r="L227" s="29"/>
      <c r="M227" s="27" t="str">
        <f aca="false">IF(E227="","",IFERROR(INDEX(Lists!$G$5:$G$9,MATCH(E227,Lists!$F$5:$F$9,0)),""))</f>
        <v/>
      </c>
      <c r="N227" s="33" t="str">
        <f aca="false">IF(OR(L227="",M227=""),"",IF(L227&gt;M227,"Slow",IF(AND(J227="Wrong",L227&lt;0.5*M227),"Rushed?","OK")))</f>
        <v/>
      </c>
      <c r="O227" s="30"/>
      <c r="P227" s="30"/>
      <c r="Q227" s="34" t="str">
        <f aca="false">IF(OR(B227="",J227=""),"",IF(OR(J227="Wrong",K227="50-50",K227="Guess"),B227+Lists!$Y$5,""))</f>
        <v/>
      </c>
      <c r="R227" s="29"/>
      <c r="S227" s="34" t="str">
        <f aca="false">IF(Q227="","",B227+Lists!$Y$6)</f>
        <v/>
      </c>
      <c r="T227" s="29"/>
      <c r="U227" s="33" t="str">
        <f aca="true">IF(J227="","",IF(Q227="","—",IF(T227="Correct","Mastered",IF(OR(R227="Wrong",T227="Wrong"),"Keep reviewing",IF(AND(R227="",TODAY()&gt;=Q227),"Retry 1 DUE",IF(AND(R227="Correct",T227="",TODAY()&gt;=S227),"Retry 2 DUE",IF(R227="","Retry 1 scheduled","Retry 2 scheduled")))))))</f>
        <v/>
      </c>
    </row>
    <row r="228" customFormat="false" ht="15" hidden="false" customHeight="false" outlineLevel="0" collapsed="false">
      <c r="A228" s="27" t="str">
        <f aca="false">IF(COUNTA(B228:I228)=0,"",ROW()-4)</f>
        <v/>
      </c>
      <c r="B228" s="28"/>
      <c r="C228" s="29"/>
      <c r="D228" s="30"/>
      <c r="E228" s="29"/>
      <c r="F228" s="30"/>
      <c r="G228" s="31"/>
      <c r="H228" s="32"/>
      <c r="I228" s="32"/>
      <c r="J228" s="33" t="str">
        <f aca="false">IF(OR(H228="",I228=""),"",IF(UPPER(SUBSTITUTE(SUBSTITUTE(SUBSTITUTE(H228," ",""),",",""),";",""))=UPPER(SUBSTITUTE(SUBSTITUTE(SUBSTITUTE(I228," ",""),",",""),";","")),"Correct","Wrong"))</f>
        <v/>
      </c>
      <c r="K228" s="29"/>
      <c r="L228" s="29"/>
      <c r="M228" s="27" t="str">
        <f aca="false">IF(E228="","",IFERROR(INDEX(Lists!$G$5:$G$9,MATCH(E228,Lists!$F$5:$F$9,0)),""))</f>
        <v/>
      </c>
      <c r="N228" s="33" t="str">
        <f aca="false">IF(OR(L228="",M228=""),"",IF(L228&gt;M228,"Slow",IF(AND(J228="Wrong",L228&lt;0.5*M228),"Rushed?","OK")))</f>
        <v/>
      </c>
      <c r="O228" s="30"/>
      <c r="P228" s="30"/>
      <c r="Q228" s="34" t="str">
        <f aca="false">IF(OR(B228="",J228=""),"",IF(OR(J228="Wrong",K228="50-50",K228="Guess"),B228+Lists!$Y$5,""))</f>
        <v/>
      </c>
      <c r="R228" s="29"/>
      <c r="S228" s="34" t="str">
        <f aca="false">IF(Q228="","",B228+Lists!$Y$6)</f>
        <v/>
      </c>
      <c r="T228" s="29"/>
      <c r="U228" s="33" t="str">
        <f aca="true">IF(J228="","",IF(Q228="","—",IF(T228="Correct","Mastered",IF(OR(R228="Wrong",T228="Wrong"),"Keep reviewing",IF(AND(R228="",TODAY()&gt;=Q228),"Retry 1 DUE",IF(AND(R228="Correct",T228="",TODAY()&gt;=S228),"Retry 2 DUE",IF(R228="","Retry 1 scheduled","Retry 2 scheduled")))))))</f>
        <v/>
      </c>
    </row>
    <row r="229" customFormat="false" ht="15" hidden="false" customHeight="false" outlineLevel="0" collapsed="false">
      <c r="A229" s="27" t="str">
        <f aca="false">IF(COUNTA(B229:I229)=0,"",ROW()-4)</f>
        <v/>
      </c>
      <c r="B229" s="28"/>
      <c r="C229" s="29"/>
      <c r="D229" s="30"/>
      <c r="E229" s="29"/>
      <c r="F229" s="30"/>
      <c r="G229" s="31"/>
      <c r="H229" s="32"/>
      <c r="I229" s="32"/>
      <c r="J229" s="33" t="str">
        <f aca="false">IF(OR(H229="",I229=""),"",IF(UPPER(SUBSTITUTE(SUBSTITUTE(SUBSTITUTE(H229," ",""),",",""),";",""))=UPPER(SUBSTITUTE(SUBSTITUTE(SUBSTITUTE(I229," ",""),",",""),";","")),"Correct","Wrong"))</f>
        <v/>
      </c>
      <c r="K229" s="29"/>
      <c r="L229" s="29"/>
      <c r="M229" s="27" t="str">
        <f aca="false">IF(E229="","",IFERROR(INDEX(Lists!$G$5:$G$9,MATCH(E229,Lists!$F$5:$F$9,0)),""))</f>
        <v/>
      </c>
      <c r="N229" s="33" t="str">
        <f aca="false">IF(OR(L229="",M229=""),"",IF(L229&gt;M229,"Slow",IF(AND(J229="Wrong",L229&lt;0.5*M229),"Rushed?","OK")))</f>
        <v/>
      </c>
      <c r="O229" s="30"/>
      <c r="P229" s="30"/>
      <c r="Q229" s="34" t="str">
        <f aca="false">IF(OR(B229="",J229=""),"",IF(OR(J229="Wrong",K229="50-50",K229="Guess"),B229+Lists!$Y$5,""))</f>
        <v/>
      </c>
      <c r="R229" s="29"/>
      <c r="S229" s="34" t="str">
        <f aca="false">IF(Q229="","",B229+Lists!$Y$6)</f>
        <v/>
      </c>
      <c r="T229" s="29"/>
      <c r="U229" s="33" t="str">
        <f aca="true">IF(J229="","",IF(Q229="","—",IF(T229="Correct","Mastered",IF(OR(R229="Wrong",T229="Wrong"),"Keep reviewing",IF(AND(R229="",TODAY()&gt;=Q229),"Retry 1 DUE",IF(AND(R229="Correct",T229="",TODAY()&gt;=S229),"Retry 2 DUE",IF(R229="","Retry 1 scheduled","Retry 2 scheduled")))))))</f>
        <v/>
      </c>
    </row>
    <row r="230" customFormat="false" ht="15" hidden="false" customHeight="false" outlineLevel="0" collapsed="false">
      <c r="A230" s="27" t="str">
        <f aca="false">IF(COUNTA(B230:I230)=0,"",ROW()-4)</f>
        <v/>
      </c>
      <c r="B230" s="28"/>
      <c r="C230" s="29"/>
      <c r="D230" s="30"/>
      <c r="E230" s="29"/>
      <c r="F230" s="30"/>
      <c r="G230" s="31"/>
      <c r="H230" s="32"/>
      <c r="I230" s="32"/>
      <c r="J230" s="33" t="str">
        <f aca="false">IF(OR(H230="",I230=""),"",IF(UPPER(SUBSTITUTE(SUBSTITUTE(SUBSTITUTE(H230," ",""),",",""),";",""))=UPPER(SUBSTITUTE(SUBSTITUTE(SUBSTITUTE(I230," ",""),",",""),";","")),"Correct","Wrong"))</f>
        <v/>
      </c>
      <c r="K230" s="29"/>
      <c r="L230" s="29"/>
      <c r="M230" s="27" t="str">
        <f aca="false">IF(E230="","",IFERROR(INDEX(Lists!$G$5:$G$9,MATCH(E230,Lists!$F$5:$F$9,0)),""))</f>
        <v/>
      </c>
      <c r="N230" s="33" t="str">
        <f aca="false">IF(OR(L230="",M230=""),"",IF(L230&gt;M230,"Slow",IF(AND(J230="Wrong",L230&lt;0.5*M230),"Rushed?","OK")))</f>
        <v/>
      </c>
      <c r="O230" s="30"/>
      <c r="P230" s="30"/>
      <c r="Q230" s="34" t="str">
        <f aca="false">IF(OR(B230="",J230=""),"",IF(OR(J230="Wrong",K230="50-50",K230="Guess"),B230+Lists!$Y$5,""))</f>
        <v/>
      </c>
      <c r="R230" s="29"/>
      <c r="S230" s="34" t="str">
        <f aca="false">IF(Q230="","",B230+Lists!$Y$6)</f>
        <v/>
      </c>
      <c r="T230" s="29"/>
      <c r="U230" s="33" t="str">
        <f aca="true">IF(J230="","",IF(Q230="","—",IF(T230="Correct","Mastered",IF(OR(R230="Wrong",T230="Wrong"),"Keep reviewing",IF(AND(R230="",TODAY()&gt;=Q230),"Retry 1 DUE",IF(AND(R230="Correct",T230="",TODAY()&gt;=S230),"Retry 2 DUE",IF(R230="","Retry 1 scheduled","Retry 2 scheduled")))))))</f>
        <v/>
      </c>
    </row>
    <row r="231" customFormat="false" ht="15" hidden="false" customHeight="false" outlineLevel="0" collapsed="false">
      <c r="A231" s="27" t="str">
        <f aca="false">IF(COUNTA(B231:I231)=0,"",ROW()-4)</f>
        <v/>
      </c>
      <c r="B231" s="28"/>
      <c r="C231" s="29"/>
      <c r="D231" s="30"/>
      <c r="E231" s="29"/>
      <c r="F231" s="30"/>
      <c r="G231" s="31"/>
      <c r="H231" s="32"/>
      <c r="I231" s="32"/>
      <c r="J231" s="33" t="str">
        <f aca="false">IF(OR(H231="",I231=""),"",IF(UPPER(SUBSTITUTE(SUBSTITUTE(SUBSTITUTE(H231," ",""),",",""),";",""))=UPPER(SUBSTITUTE(SUBSTITUTE(SUBSTITUTE(I231," ",""),",",""),";","")),"Correct","Wrong"))</f>
        <v/>
      </c>
      <c r="K231" s="29"/>
      <c r="L231" s="29"/>
      <c r="M231" s="27" t="str">
        <f aca="false">IF(E231="","",IFERROR(INDEX(Lists!$G$5:$G$9,MATCH(E231,Lists!$F$5:$F$9,0)),""))</f>
        <v/>
      </c>
      <c r="N231" s="33" t="str">
        <f aca="false">IF(OR(L231="",M231=""),"",IF(L231&gt;M231,"Slow",IF(AND(J231="Wrong",L231&lt;0.5*M231),"Rushed?","OK")))</f>
        <v/>
      </c>
      <c r="O231" s="30"/>
      <c r="P231" s="30"/>
      <c r="Q231" s="34" t="str">
        <f aca="false">IF(OR(B231="",J231=""),"",IF(OR(J231="Wrong",K231="50-50",K231="Guess"),B231+Lists!$Y$5,""))</f>
        <v/>
      </c>
      <c r="R231" s="29"/>
      <c r="S231" s="34" t="str">
        <f aca="false">IF(Q231="","",B231+Lists!$Y$6)</f>
        <v/>
      </c>
      <c r="T231" s="29"/>
      <c r="U231" s="33" t="str">
        <f aca="true">IF(J231="","",IF(Q231="","—",IF(T231="Correct","Mastered",IF(OR(R231="Wrong",T231="Wrong"),"Keep reviewing",IF(AND(R231="",TODAY()&gt;=Q231),"Retry 1 DUE",IF(AND(R231="Correct",T231="",TODAY()&gt;=S231),"Retry 2 DUE",IF(R231="","Retry 1 scheduled","Retry 2 scheduled")))))))</f>
        <v/>
      </c>
    </row>
    <row r="232" customFormat="false" ht="15" hidden="false" customHeight="false" outlineLevel="0" collapsed="false">
      <c r="A232" s="27" t="str">
        <f aca="false">IF(COUNTA(B232:I232)=0,"",ROW()-4)</f>
        <v/>
      </c>
      <c r="B232" s="28"/>
      <c r="C232" s="29"/>
      <c r="D232" s="30"/>
      <c r="E232" s="29"/>
      <c r="F232" s="30"/>
      <c r="G232" s="31"/>
      <c r="H232" s="32"/>
      <c r="I232" s="32"/>
      <c r="J232" s="33" t="str">
        <f aca="false">IF(OR(H232="",I232=""),"",IF(UPPER(SUBSTITUTE(SUBSTITUTE(SUBSTITUTE(H232," ",""),",",""),";",""))=UPPER(SUBSTITUTE(SUBSTITUTE(SUBSTITUTE(I232," ",""),",",""),";","")),"Correct","Wrong"))</f>
        <v/>
      </c>
      <c r="K232" s="29"/>
      <c r="L232" s="29"/>
      <c r="M232" s="27" t="str">
        <f aca="false">IF(E232="","",IFERROR(INDEX(Lists!$G$5:$G$9,MATCH(E232,Lists!$F$5:$F$9,0)),""))</f>
        <v/>
      </c>
      <c r="N232" s="33" t="str">
        <f aca="false">IF(OR(L232="",M232=""),"",IF(L232&gt;M232,"Slow",IF(AND(J232="Wrong",L232&lt;0.5*M232),"Rushed?","OK")))</f>
        <v/>
      </c>
      <c r="O232" s="30"/>
      <c r="P232" s="30"/>
      <c r="Q232" s="34" t="str">
        <f aca="false">IF(OR(B232="",J232=""),"",IF(OR(J232="Wrong",K232="50-50",K232="Guess"),B232+Lists!$Y$5,""))</f>
        <v/>
      </c>
      <c r="R232" s="29"/>
      <c r="S232" s="34" t="str">
        <f aca="false">IF(Q232="","",B232+Lists!$Y$6)</f>
        <v/>
      </c>
      <c r="T232" s="29"/>
      <c r="U232" s="33" t="str">
        <f aca="true">IF(J232="","",IF(Q232="","—",IF(T232="Correct","Mastered",IF(OR(R232="Wrong",T232="Wrong"),"Keep reviewing",IF(AND(R232="",TODAY()&gt;=Q232),"Retry 1 DUE",IF(AND(R232="Correct",T232="",TODAY()&gt;=S232),"Retry 2 DUE",IF(R232="","Retry 1 scheduled","Retry 2 scheduled")))))))</f>
        <v/>
      </c>
    </row>
    <row r="233" customFormat="false" ht="15" hidden="false" customHeight="false" outlineLevel="0" collapsed="false">
      <c r="A233" s="27" t="str">
        <f aca="false">IF(COUNTA(B233:I233)=0,"",ROW()-4)</f>
        <v/>
      </c>
      <c r="B233" s="28"/>
      <c r="C233" s="29"/>
      <c r="D233" s="30"/>
      <c r="E233" s="29"/>
      <c r="F233" s="30"/>
      <c r="G233" s="31"/>
      <c r="H233" s="32"/>
      <c r="I233" s="32"/>
      <c r="J233" s="33" t="str">
        <f aca="false">IF(OR(H233="",I233=""),"",IF(UPPER(SUBSTITUTE(SUBSTITUTE(SUBSTITUTE(H233," ",""),",",""),";",""))=UPPER(SUBSTITUTE(SUBSTITUTE(SUBSTITUTE(I233," ",""),",",""),";","")),"Correct","Wrong"))</f>
        <v/>
      </c>
      <c r="K233" s="29"/>
      <c r="L233" s="29"/>
      <c r="M233" s="27" t="str">
        <f aca="false">IF(E233="","",IFERROR(INDEX(Lists!$G$5:$G$9,MATCH(E233,Lists!$F$5:$F$9,0)),""))</f>
        <v/>
      </c>
      <c r="N233" s="33" t="str">
        <f aca="false">IF(OR(L233="",M233=""),"",IF(L233&gt;M233,"Slow",IF(AND(J233="Wrong",L233&lt;0.5*M233),"Rushed?","OK")))</f>
        <v/>
      </c>
      <c r="O233" s="30"/>
      <c r="P233" s="30"/>
      <c r="Q233" s="34" t="str">
        <f aca="false">IF(OR(B233="",J233=""),"",IF(OR(J233="Wrong",K233="50-50",K233="Guess"),B233+Lists!$Y$5,""))</f>
        <v/>
      </c>
      <c r="R233" s="29"/>
      <c r="S233" s="34" t="str">
        <f aca="false">IF(Q233="","",B233+Lists!$Y$6)</f>
        <v/>
      </c>
      <c r="T233" s="29"/>
      <c r="U233" s="33" t="str">
        <f aca="true">IF(J233="","",IF(Q233="","—",IF(T233="Correct","Mastered",IF(OR(R233="Wrong",T233="Wrong"),"Keep reviewing",IF(AND(R233="",TODAY()&gt;=Q233),"Retry 1 DUE",IF(AND(R233="Correct",T233="",TODAY()&gt;=S233),"Retry 2 DUE",IF(R233="","Retry 1 scheduled","Retry 2 scheduled")))))))</f>
        <v/>
      </c>
    </row>
    <row r="234" customFormat="false" ht="15" hidden="false" customHeight="false" outlineLevel="0" collapsed="false">
      <c r="A234" s="27" t="str">
        <f aca="false">IF(COUNTA(B234:I234)=0,"",ROW()-4)</f>
        <v/>
      </c>
      <c r="B234" s="28"/>
      <c r="C234" s="29"/>
      <c r="D234" s="30"/>
      <c r="E234" s="29"/>
      <c r="F234" s="30"/>
      <c r="G234" s="31"/>
      <c r="H234" s="32"/>
      <c r="I234" s="32"/>
      <c r="J234" s="33" t="str">
        <f aca="false">IF(OR(H234="",I234=""),"",IF(UPPER(SUBSTITUTE(SUBSTITUTE(SUBSTITUTE(H234," ",""),",",""),";",""))=UPPER(SUBSTITUTE(SUBSTITUTE(SUBSTITUTE(I234," ",""),",",""),";","")),"Correct","Wrong"))</f>
        <v/>
      </c>
      <c r="K234" s="29"/>
      <c r="L234" s="29"/>
      <c r="M234" s="27" t="str">
        <f aca="false">IF(E234="","",IFERROR(INDEX(Lists!$G$5:$G$9,MATCH(E234,Lists!$F$5:$F$9,0)),""))</f>
        <v/>
      </c>
      <c r="N234" s="33" t="str">
        <f aca="false">IF(OR(L234="",M234=""),"",IF(L234&gt;M234,"Slow",IF(AND(J234="Wrong",L234&lt;0.5*M234),"Rushed?","OK")))</f>
        <v/>
      </c>
      <c r="O234" s="30"/>
      <c r="P234" s="30"/>
      <c r="Q234" s="34" t="str">
        <f aca="false">IF(OR(B234="",J234=""),"",IF(OR(J234="Wrong",K234="50-50",K234="Guess"),B234+Lists!$Y$5,""))</f>
        <v/>
      </c>
      <c r="R234" s="29"/>
      <c r="S234" s="34" t="str">
        <f aca="false">IF(Q234="","",B234+Lists!$Y$6)</f>
        <v/>
      </c>
      <c r="T234" s="29"/>
      <c r="U234" s="33" t="str">
        <f aca="true">IF(J234="","",IF(Q234="","—",IF(T234="Correct","Mastered",IF(OR(R234="Wrong",T234="Wrong"),"Keep reviewing",IF(AND(R234="",TODAY()&gt;=Q234),"Retry 1 DUE",IF(AND(R234="Correct",T234="",TODAY()&gt;=S234),"Retry 2 DUE",IF(R234="","Retry 1 scheduled","Retry 2 scheduled")))))))</f>
        <v/>
      </c>
    </row>
    <row r="235" customFormat="false" ht="15" hidden="false" customHeight="false" outlineLevel="0" collapsed="false">
      <c r="A235" s="27" t="str">
        <f aca="false">IF(COUNTA(B235:I235)=0,"",ROW()-4)</f>
        <v/>
      </c>
      <c r="B235" s="28"/>
      <c r="C235" s="29"/>
      <c r="D235" s="30"/>
      <c r="E235" s="29"/>
      <c r="F235" s="30"/>
      <c r="G235" s="31"/>
      <c r="H235" s="32"/>
      <c r="I235" s="32"/>
      <c r="J235" s="33" t="str">
        <f aca="false">IF(OR(H235="",I235=""),"",IF(UPPER(SUBSTITUTE(SUBSTITUTE(SUBSTITUTE(H235," ",""),",",""),";",""))=UPPER(SUBSTITUTE(SUBSTITUTE(SUBSTITUTE(I235," ",""),",",""),";","")),"Correct","Wrong"))</f>
        <v/>
      </c>
      <c r="K235" s="29"/>
      <c r="L235" s="29"/>
      <c r="M235" s="27" t="str">
        <f aca="false">IF(E235="","",IFERROR(INDEX(Lists!$G$5:$G$9,MATCH(E235,Lists!$F$5:$F$9,0)),""))</f>
        <v/>
      </c>
      <c r="N235" s="33" t="str">
        <f aca="false">IF(OR(L235="",M235=""),"",IF(L235&gt;M235,"Slow",IF(AND(J235="Wrong",L235&lt;0.5*M235),"Rushed?","OK")))</f>
        <v/>
      </c>
      <c r="O235" s="30"/>
      <c r="P235" s="30"/>
      <c r="Q235" s="34" t="str">
        <f aca="false">IF(OR(B235="",J235=""),"",IF(OR(J235="Wrong",K235="50-50",K235="Guess"),B235+Lists!$Y$5,""))</f>
        <v/>
      </c>
      <c r="R235" s="29"/>
      <c r="S235" s="34" t="str">
        <f aca="false">IF(Q235="","",B235+Lists!$Y$6)</f>
        <v/>
      </c>
      <c r="T235" s="29"/>
      <c r="U235" s="33" t="str">
        <f aca="true">IF(J235="","",IF(Q235="","—",IF(T235="Correct","Mastered",IF(OR(R235="Wrong",T235="Wrong"),"Keep reviewing",IF(AND(R235="",TODAY()&gt;=Q235),"Retry 1 DUE",IF(AND(R235="Correct",T235="",TODAY()&gt;=S235),"Retry 2 DUE",IF(R235="","Retry 1 scheduled","Retry 2 scheduled")))))))</f>
        <v/>
      </c>
    </row>
    <row r="236" customFormat="false" ht="15" hidden="false" customHeight="false" outlineLevel="0" collapsed="false">
      <c r="A236" s="27" t="str">
        <f aca="false">IF(COUNTA(B236:I236)=0,"",ROW()-4)</f>
        <v/>
      </c>
      <c r="B236" s="28"/>
      <c r="C236" s="29"/>
      <c r="D236" s="30"/>
      <c r="E236" s="29"/>
      <c r="F236" s="30"/>
      <c r="G236" s="31"/>
      <c r="H236" s="32"/>
      <c r="I236" s="32"/>
      <c r="J236" s="33" t="str">
        <f aca="false">IF(OR(H236="",I236=""),"",IF(UPPER(SUBSTITUTE(SUBSTITUTE(SUBSTITUTE(H236," ",""),",",""),";",""))=UPPER(SUBSTITUTE(SUBSTITUTE(SUBSTITUTE(I236," ",""),",",""),";","")),"Correct","Wrong"))</f>
        <v/>
      </c>
      <c r="K236" s="29"/>
      <c r="L236" s="29"/>
      <c r="M236" s="27" t="str">
        <f aca="false">IF(E236="","",IFERROR(INDEX(Lists!$G$5:$G$9,MATCH(E236,Lists!$F$5:$F$9,0)),""))</f>
        <v/>
      </c>
      <c r="N236" s="33" t="str">
        <f aca="false">IF(OR(L236="",M236=""),"",IF(L236&gt;M236,"Slow",IF(AND(J236="Wrong",L236&lt;0.5*M236),"Rushed?","OK")))</f>
        <v/>
      </c>
      <c r="O236" s="30"/>
      <c r="P236" s="30"/>
      <c r="Q236" s="34" t="str">
        <f aca="false">IF(OR(B236="",J236=""),"",IF(OR(J236="Wrong",K236="50-50",K236="Guess"),B236+Lists!$Y$5,""))</f>
        <v/>
      </c>
      <c r="R236" s="29"/>
      <c r="S236" s="34" t="str">
        <f aca="false">IF(Q236="","",B236+Lists!$Y$6)</f>
        <v/>
      </c>
      <c r="T236" s="29"/>
      <c r="U236" s="33" t="str">
        <f aca="true">IF(J236="","",IF(Q236="","—",IF(T236="Correct","Mastered",IF(OR(R236="Wrong",T236="Wrong"),"Keep reviewing",IF(AND(R236="",TODAY()&gt;=Q236),"Retry 1 DUE",IF(AND(R236="Correct",T236="",TODAY()&gt;=S236),"Retry 2 DUE",IF(R236="","Retry 1 scheduled","Retry 2 scheduled")))))))</f>
        <v/>
      </c>
    </row>
    <row r="237" customFormat="false" ht="15" hidden="false" customHeight="false" outlineLevel="0" collapsed="false">
      <c r="A237" s="27" t="str">
        <f aca="false">IF(COUNTA(B237:I237)=0,"",ROW()-4)</f>
        <v/>
      </c>
      <c r="B237" s="28"/>
      <c r="C237" s="29"/>
      <c r="D237" s="30"/>
      <c r="E237" s="29"/>
      <c r="F237" s="30"/>
      <c r="G237" s="31"/>
      <c r="H237" s="32"/>
      <c r="I237" s="32"/>
      <c r="J237" s="33" t="str">
        <f aca="false">IF(OR(H237="",I237=""),"",IF(UPPER(SUBSTITUTE(SUBSTITUTE(SUBSTITUTE(H237," ",""),",",""),";",""))=UPPER(SUBSTITUTE(SUBSTITUTE(SUBSTITUTE(I237," ",""),",",""),";","")),"Correct","Wrong"))</f>
        <v/>
      </c>
      <c r="K237" s="29"/>
      <c r="L237" s="29"/>
      <c r="M237" s="27" t="str">
        <f aca="false">IF(E237="","",IFERROR(INDEX(Lists!$G$5:$G$9,MATCH(E237,Lists!$F$5:$F$9,0)),""))</f>
        <v/>
      </c>
      <c r="N237" s="33" t="str">
        <f aca="false">IF(OR(L237="",M237=""),"",IF(L237&gt;M237,"Slow",IF(AND(J237="Wrong",L237&lt;0.5*M237),"Rushed?","OK")))</f>
        <v/>
      </c>
      <c r="O237" s="30"/>
      <c r="P237" s="30"/>
      <c r="Q237" s="34" t="str">
        <f aca="false">IF(OR(B237="",J237=""),"",IF(OR(J237="Wrong",K237="50-50",K237="Guess"),B237+Lists!$Y$5,""))</f>
        <v/>
      </c>
      <c r="R237" s="29"/>
      <c r="S237" s="34" t="str">
        <f aca="false">IF(Q237="","",B237+Lists!$Y$6)</f>
        <v/>
      </c>
      <c r="T237" s="29"/>
      <c r="U237" s="33" t="str">
        <f aca="true">IF(J237="","",IF(Q237="","—",IF(T237="Correct","Mastered",IF(OR(R237="Wrong",T237="Wrong"),"Keep reviewing",IF(AND(R237="",TODAY()&gt;=Q237),"Retry 1 DUE",IF(AND(R237="Correct",T237="",TODAY()&gt;=S237),"Retry 2 DUE",IF(R237="","Retry 1 scheduled","Retry 2 scheduled")))))))</f>
        <v/>
      </c>
    </row>
    <row r="238" customFormat="false" ht="15" hidden="false" customHeight="false" outlineLevel="0" collapsed="false">
      <c r="A238" s="27" t="str">
        <f aca="false">IF(COUNTA(B238:I238)=0,"",ROW()-4)</f>
        <v/>
      </c>
      <c r="B238" s="28"/>
      <c r="C238" s="29"/>
      <c r="D238" s="30"/>
      <c r="E238" s="29"/>
      <c r="F238" s="30"/>
      <c r="G238" s="31"/>
      <c r="H238" s="32"/>
      <c r="I238" s="32"/>
      <c r="J238" s="33" t="str">
        <f aca="false">IF(OR(H238="",I238=""),"",IF(UPPER(SUBSTITUTE(SUBSTITUTE(SUBSTITUTE(H238," ",""),",",""),";",""))=UPPER(SUBSTITUTE(SUBSTITUTE(SUBSTITUTE(I238," ",""),",",""),";","")),"Correct","Wrong"))</f>
        <v/>
      </c>
      <c r="K238" s="29"/>
      <c r="L238" s="29"/>
      <c r="M238" s="27" t="str">
        <f aca="false">IF(E238="","",IFERROR(INDEX(Lists!$G$5:$G$9,MATCH(E238,Lists!$F$5:$F$9,0)),""))</f>
        <v/>
      </c>
      <c r="N238" s="33" t="str">
        <f aca="false">IF(OR(L238="",M238=""),"",IF(L238&gt;M238,"Slow",IF(AND(J238="Wrong",L238&lt;0.5*M238),"Rushed?","OK")))</f>
        <v/>
      </c>
      <c r="O238" s="30"/>
      <c r="P238" s="30"/>
      <c r="Q238" s="34" t="str">
        <f aca="false">IF(OR(B238="",J238=""),"",IF(OR(J238="Wrong",K238="50-50",K238="Guess"),B238+Lists!$Y$5,""))</f>
        <v/>
      </c>
      <c r="R238" s="29"/>
      <c r="S238" s="34" t="str">
        <f aca="false">IF(Q238="","",B238+Lists!$Y$6)</f>
        <v/>
      </c>
      <c r="T238" s="29"/>
      <c r="U238" s="33" t="str">
        <f aca="true">IF(J238="","",IF(Q238="","—",IF(T238="Correct","Mastered",IF(OR(R238="Wrong",T238="Wrong"),"Keep reviewing",IF(AND(R238="",TODAY()&gt;=Q238),"Retry 1 DUE",IF(AND(R238="Correct",T238="",TODAY()&gt;=S238),"Retry 2 DUE",IF(R238="","Retry 1 scheduled","Retry 2 scheduled")))))))</f>
        <v/>
      </c>
    </row>
    <row r="239" customFormat="false" ht="15" hidden="false" customHeight="false" outlineLevel="0" collapsed="false">
      <c r="A239" s="27" t="str">
        <f aca="false">IF(COUNTA(B239:I239)=0,"",ROW()-4)</f>
        <v/>
      </c>
      <c r="B239" s="28"/>
      <c r="C239" s="29"/>
      <c r="D239" s="30"/>
      <c r="E239" s="29"/>
      <c r="F239" s="30"/>
      <c r="G239" s="31"/>
      <c r="H239" s="32"/>
      <c r="I239" s="32"/>
      <c r="J239" s="33" t="str">
        <f aca="false">IF(OR(H239="",I239=""),"",IF(UPPER(SUBSTITUTE(SUBSTITUTE(SUBSTITUTE(H239," ",""),",",""),";",""))=UPPER(SUBSTITUTE(SUBSTITUTE(SUBSTITUTE(I239," ",""),",",""),";","")),"Correct","Wrong"))</f>
        <v/>
      </c>
      <c r="K239" s="29"/>
      <c r="L239" s="29"/>
      <c r="M239" s="27" t="str">
        <f aca="false">IF(E239="","",IFERROR(INDEX(Lists!$G$5:$G$9,MATCH(E239,Lists!$F$5:$F$9,0)),""))</f>
        <v/>
      </c>
      <c r="N239" s="33" t="str">
        <f aca="false">IF(OR(L239="",M239=""),"",IF(L239&gt;M239,"Slow",IF(AND(J239="Wrong",L239&lt;0.5*M239),"Rushed?","OK")))</f>
        <v/>
      </c>
      <c r="O239" s="30"/>
      <c r="P239" s="30"/>
      <c r="Q239" s="34" t="str">
        <f aca="false">IF(OR(B239="",J239=""),"",IF(OR(J239="Wrong",K239="50-50",K239="Guess"),B239+Lists!$Y$5,""))</f>
        <v/>
      </c>
      <c r="R239" s="29"/>
      <c r="S239" s="34" t="str">
        <f aca="false">IF(Q239="","",B239+Lists!$Y$6)</f>
        <v/>
      </c>
      <c r="T239" s="29"/>
      <c r="U239" s="33" t="str">
        <f aca="true">IF(J239="","",IF(Q239="","—",IF(T239="Correct","Mastered",IF(OR(R239="Wrong",T239="Wrong"),"Keep reviewing",IF(AND(R239="",TODAY()&gt;=Q239),"Retry 1 DUE",IF(AND(R239="Correct",T239="",TODAY()&gt;=S239),"Retry 2 DUE",IF(R239="","Retry 1 scheduled","Retry 2 scheduled")))))))</f>
        <v/>
      </c>
    </row>
    <row r="240" customFormat="false" ht="15" hidden="false" customHeight="false" outlineLevel="0" collapsed="false">
      <c r="A240" s="27" t="str">
        <f aca="false">IF(COUNTA(B240:I240)=0,"",ROW()-4)</f>
        <v/>
      </c>
      <c r="B240" s="28"/>
      <c r="C240" s="29"/>
      <c r="D240" s="30"/>
      <c r="E240" s="29"/>
      <c r="F240" s="30"/>
      <c r="G240" s="31"/>
      <c r="H240" s="32"/>
      <c r="I240" s="32"/>
      <c r="J240" s="33" t="str">
        <f aca="false">IF(OR(H240="",I240=""),"",IF(UPPER(SUBSTITUTE(SUBSTITUTE(SUBSTITUTE(H240," ",""),",",""),";",""))=UPPER(SUBSTITUTE(SUBSTITUTE(SUBSTITUTE(I240," ",""),",",""),";","")),"Correct","Wrong"))</f>
        <v/>
      </c>
      <c r="K240" s="29"/>
      <c r="L240" s="29"/>
      <c r="M240" s="27" t="str">
        <f aca="false">IF(E240="","",IFERROR(INDEX(Lists!$G$5:$G$9,MATCH(E240,Lists!$F$5:$F$9,0)),""))</f>
        <v/>
      </c>
      <c r="N240" s="33" t="str">
        <f aca="false">IF(OR(L240="",M240=""),"",IF(L240&gt;M240,"Slow",IF(AND(J240="Wrong",L240&lt;0.5*M240),"Rushed?","OK")))</f>
        <v/>
      </c>
      <c r="O240" s="30"/>
      <c r="P240" s="30"/>
      <c r="Q240" s="34" t="str">
        <f aca="false">IF(OR(B240="",J240=""),"",IF(OR(J240="Wrong",K240="50-50",K240="Guess"),B240+Lists!$Y$5,""))</f>
        <v/>
      </c>
      <c r="R240" s="29"/>
      <c r="S240" s="34" t="str">
        <f aca="false">IF(Q240="","",B240+Lists!$Y$6)</f>
        <v/>
      </c>
      <c r="T240" s="29"/>
      <c r="U240" s="33" t="str">
        <f aca="true">IF(J240="","",IF(Q240="","—",IF(T240="Correct","Mastered",IF(OR(R240="Wrong",T240="Wrong"),"Keep reviewing",IF(AND(R240="",TODAY()&gt;=Q240),"Retry 1 DUE",IF(AND(R240="Correct",T240="",TODAY()&gt;=S240),"Retry 2 DUE",IF(R240="","Retry 1 scheduled","Retry 2 scheduled")))))))</f>
        <v/>
      </c>
    </row>
    <row r="241" customFormat="false" ht="15" hidden="false" customHeight="false" outlineLevel="0" collapsed="false">
      <c r="A241" s="27" t="str">
        <f aca="false">IF(COUNTA(B241:I241)=0,"",ROW()-4)</f>
        <v/>
      </c>
      <c r="B241" s="28"/>
      <c r="C241" s="29"/>
      <c r="D241" s="30"/>
      <c r="E241" s="29"/>
      <c r="F241" s="30"/>
      <c r="G241" s="31"/>
      <c r="H241" s="32"/>
      <c r="I241" s="32"/>
      <c r="J241" s="33" t="str">
        <f aca="false">IF(OR(H241="",I241=""),"",IF(UPPER(SUBSTITUTE(SUBSTITUTE(SUBSTITUTE(H241," ",""),",",""),";",""))=UPPER(SUBSTITUTE(SUBSTITUTE(SUBSTITUTE(I241," ",""),",",""),";","")),"Correct","Wrong"))</f>
        <v/>
      </c>
      <c r="K241" s="29"/>
      <c r="L241" s="29"/>
      <c r="M241" s="27" t="str">
        <f aca="false">IF(E241="","",IFERROR(INDEX(Lists!$G$5:$G$9,MATCH(E241,Lists!$F$5:$F$9,0)),""))</f>
        <v/>
      </c>
      <c r="N241" s="33" t="str">
        <f aca="false">IF(OR(L241="",M241=""),"",IF(L241&gt;M241,"Slow",IF(AND(J241="Wrong",L241&lt;0.5*M241),"Rushed?","OK")))</f>
        <v/>
      </c>
      <c r="O241" s="30"/>
      <c r="P241" s="30"/>
      <c r="Q241" s="34" t="str">
        <f aca="false">IF(OR(B241="",J241=""),"",IF(OR(J241="Wrong",K241="50-50",K241="Guess"),B241+Lists!$Y$5,""))</f>
        <v/>
      </c>
      <c r="R241" s="29"/>
      <c r="S241" s="34" t="str">
        <f aca="false">IF(Q241="","",B241+Lists!$Y$6)</f>
        <v/>
      </c>
      <c r="T241" s="29"/>
      <c r="U241" s="33" t="str">
        <f aca="true">IF(J241="","",IF(Q241="","—",IF(T241="Correct","Mastered",IF(OR(R241="Wrong",T241="Wrong"),"Keep reviewing",IF(AND(R241="",TODAY()&gt;=Q241),"Retry 1 DUE",IF(AND(R241="Correct",T241="",TODAY()&gt;=S241),"Retry 2 DUE",IF(R241="","Retry 1 scheduled","Retry 2 scheduled")))))))</f>
        <v/>
      </c>
    </row>
    <row r="242" customFormat="false" ht="15" hidden="false" customHeight="false" outlineLevel="0" collapsed="false">
      <c r="A242" s="27" t="str">
        <f aca="false">IF(COUNTA(B242:I242)=0,"",ROW()-4)</f>
        <v/>
      </c>
      <c r="B242" s="28"/>
      <c r="C242" s="29"/>
      <c r="D242" s="30"/>
      <c r="E242" s="29"/>
      <c r="F242" s="30"/>
      <c r="G242" s="31"/>
      <c r="H242" s="32"/>
      <c r="I242" s="32"/>
      <c r="J242" s="33" t="str">
        <f aca="false">IF(OR(H242="",I242=""),"",IF(UPPER(SUBSTITUTE(SUBSTITUTE(SUBSTITUTE(H242," ",""),",",""),";",""))=UPPER(SUBSTITUTE(SUBSTITUTE(SUBSTITUTE(I242," ",""),",",""),";","")),"Correct","Wrong"))</f>
        <v/>
      </c>
      <c r="K242" s="29"/>
      <c r="L242" s="29"/>
      <c r="M242" s="27" t="str">
        <f aca="false">IF(E242="","",IFERROR(INDEX(Lists!$G$5:$G$9,MATCH(E242,Lists!$F$5:$F$9,0)),""))</f>
        <v/>
      </c>
      <c r="N242" s="33" t="str">
        <f aca="false">IF(OR(L242="",M242=""),"",IF(L242&gt;M242,"Slow",IF(AND(J242="Wrong",L242&lt;0.5*M242),"Rushed?","OK")))</f>
        <v/>
      </c>
      <c r="O242" s="30"/>
      <c r="P242" s="30"/>
      <c r="Q242" s="34" t="str">
        <f aca="false">IF(OR(B242="",J242=""),"",IF(OR(J242="Wrong",K242="50-50",K242="Guess"),B242+Lists!$Y$5,""))</f>
        <v/>
      </c>
      <c r="R242" s="29"/>
      <c r="S242" s="34" t="str">
        <f aca="false">IF(Q242="","",B242+Lists!$Y$6)</f>
        <v/>
      </c>
      <c r="T242" s="29"/>
      <c r="U242" s="33" t="str">
        <f aca="true">IF(J242="","",IF(Q242="","—",IF(T242="Correct","Mastered",IF(OR(R242="Wrong",T242="Wrong"),"Keep reviewing",IF(AND(R242="",TODAY()&gt;=Q242),"Retry 1 DUE",IF(AND(R242="Correct",T242="",TODAY()&gt;=S242),"Retry 2 DUE",IF(R242="","Retry 1 scheduled","Retry 2 scheduled")))))))</f>
        <v/>
      </c>
    </row>
    <row r="243" customFormat="false" ht="15" hidden="false" customHeight="false" outlineLevel="0" collapsed="false">
      <c r="A243" s="27" t="str">
        <f aca="false">IF(COUNTA(B243:I243)=0,"",ROW()-4)</f>
        <v/>
      </c>
      <c r="B243" s="28"/>
      <c r="C243" s="29"/>
      <c r="D243" s="30"/>
      <c r="E243" s="29"/>
      <c r="F243" s="30"/>
      <c r="G243" s="31"/>
      <c r="H243" s="32"/>
      <c r="I243" s="32"/>
      <c r="J243" s="33" t="str">
        <f aca="false">IF(OR(H243="",I243=""),"",IF(UPPER(SUBSTITUTE(SUBSTITUTE(SUBSTITUTE(H243," ",""),",",""),";",""))=UPPER(SUBSTITUTE(SUBSTITUTE(SUBSTITUTE(I243," ",""),",",""),";","")),"Correct","Wrong"))</f>
        <v/>
      </c>
      <c r="K243" s="29"/>
      <c r="L243" s="29"/>
      <c r="M243" s="27" t="str">
        <f aca="false">IF(E243="","",IFERROR(INDEX(Lists!$G$5:$G$9,MATCH(E243,Lists!$F$5:$F$9,0)),""))</f>
        <v/>
      </c>
      <c r="N243" s="33" t="str">
        <f aca="false">IF(OR(L243="",M243=""),"",IF(L243&gt;M243,"Slow",IF(AND(J243="Wrong",L243&lt;0.5*M243),"Rushed?","OK")))</f>
        <v/>
      </c>
      <c r="O243" s="30"/>
      <c r="P243" s="30"/>
      <c r="Q243" s="34" t="str">
        <f aca="false">IF(OR(B243="",J243=""),"",IF(OR(J243="Wrong",K243="50-50",K243="Guess"),B243+Lists!$Y$5,""))</f>
        <v/>
      </c>
      <c r="R243" s="29"/>
      <c r="S243" s="34" t="str">
        <f aca="false">IF(Q243="","",B243+Lists!$Y$6)</f>
        <v/>
      </c>
      <c r="T243" s="29"/>
      <c r="U243" s="33" t="str">
        <f aca="true">IF(J243="","",IF(Q243="","—",IF(T243="Correct","Mastered",IF(OR(R243="Wrong",T243="Wrong"),"Keep reviewing",IF(AND(R243="",TODAY()&gt;=Q243),"Retry 1 DUE",IF(AND(R243="Correct",T243="",TODAY()&gt;=S243),"Retry 2 DUE",IF(R243="","Retry 1 scheduled","Retry 2 scheduled")))))))</f>
        <v/>
      </c>
    </row>
    <row r="244" customFormat="false" ht="15" hidden="false" customHeight="false" outlineLevel="0" collapsed="false">
      <c r="A244" s="27" t="str">
        <f aca="false">IF(COUNTA(B244:I244)=0,"",ROW()-4)</f>
        <v/>
      </c>
      <c r="B244" s="28"/>
      <c r="C244" s="29"/>
      <c r="D244" s="30"/>
      <c r="E244" s="29"/>
      <c r="F244" s="30"/>
      <c r="G244" s="31"/>
      <c r="H244" s="32"/>
      <c r="I244" s="32"/>
      <c r="J244" s="33" t="str">
        <f aca="false">IF(OR(H244="",I244=""),"",IF(UPPER(SUBSTITUTE(SUBSTITUTE(SUBSTITUTE(H244," ",""),",",""),";",""))=UPPER(SUBSTITUTE(SUBSTITUTE(SUBSTITUTE(I244," ",""),",",""),";","")),"Correct","Wrong"))</f>
        <v/>
      </c>
      <c r="K244" s="29"/>
      <c r="L244" s="29"/>
      <c r="M244" s="27" t="str">
        <f aca="false">IF(E244="","",IFERROR(INDEX(Lists!$G$5:$G$9,MATCH(E244,Lists!$F$5:$F$9,0)),""))</f>
        <v/>
      </c>
      <c r="N244" s="33" t="str">
        <f aca="false">IF(OR(L244="",M244=""),"",IF(L244&gt;M244,"Slow",IF(AND(J244="Wrong",L244&lt;0.5*M244),"Rushed?","OK")))</f>
        <v/>
      </c>
      <c r="O244" s="30"/>
      <c r="P244" s="30"/>
      <c r="Q244" s="34" t="str">
        <f aca="false">IF(OR(B244="",J244=""),"",IF(OR(J244="Wrong",K244="50-50",K244="Guess"),B244+Lists!$Y$5,""))</f>
        <v/>
      </c>
      <c r="R244" s="29"/>
      <c r="S244" s="34" t="str">
        <f aca="false">IF(Q244="","",B244+Lists!$Y$6)</f>
        <v/>
      </c>
      <c r="T244" s="29"/>
      <c r="U244" s="33" t="str">
        <f aca="true">IF(J244="","",IF(Q244="","—",IF(T244="Correct","Mastered",IF(OR(R244="Wrong",T244="Wrong"),"Keep reviewing",IF(AND(R244="",TODAY()&gt;=Q244),"Retry 1 DUE",IF(AND(R244="Correct",T244="",TODAY()&gt;=S244),"Retry 2 DUE",IF(R244="","Retry 1 scheduled","Retry 2 scheduled")))))))</f>
        <v/>
      </c>
    </row>
    <row r="245" customFormat="false" ht="15" hidden="false" customHeight="false" outlineLevel="0" collapsed="false">
      <c r="A245" s="27" t="str">
        <f aca="false">IF(COUNTA(B245:I245)=0,"",ROW()-4)</f>
        <v/>
      </c>
      <c r="B245" s="28"/>
      <c r="C245" s="29"/>
      <c r="D245" s="30"/>
      <c r="E245" s="29"/>
      <c r="F245" s="30"/>
      <c r="G245" s="31"/>
      <c r="H245" s="32"/>
      <c r="I245" s="32"/>
      <c r="J245" s="33" t="str">
        <f aca="false">IF(OR(H245="",I245=""),"",IF(UPPER(SUBSTITUTE(SUBSTITUTE(SUBSTITUTE(H245," ",""),",",""),";",""))=UPPER(SUBSTITUTE(SUBSTITUTE(SUBSTITUTE(I245," ",""),",",""),";","")),"Correct","Wrong"))</f>
        <v/>
      </c>
      <c r="K245" s="29"/>
      <c r="L245" s="29"/>
      <c r="M245" s="27" t="str">
        <f aca="false">IF(E245="","",IFERROR(INDEX(Lists!$G$5:$G$9,MATCH(E245,Lists!$F$5:$F$9,0)),""))</f>
        <v/>
      </c>
      <c r="N245" s="33" t="str">
        <f aca="false">IF(OR(L245="",M245=""),"",IF(L245&gt;M245,"Slow",IF(AND(J245="Wrong",L245&lt;0.5*M245),"Rushed?","OK")))</f>
        <v/>
      </c>
      <c r="O245" s="30"/>
      <c r="P245" s="30"/>
      <c r="Q245" s="34" t="str">
        <f aca="false">IF(OR(B245="",J245=""),"",IF(OR(J245="Wrong",K245="50-50",K245="Guess"),B245+Lists!$Y$5,""))</f>
        <v/>
      </c>
      <c r="R245" s="29"/>
      <c r="S245" s="34" t="str">
        <f aca="false">IF(Q245="","",B245+Lists!$Y$6)</f>
        <v/>
      </c>
      <c r="T245" s="29"/>
      <c r="U245" s="33" t="str">
        <f aca="true">IF(J245="","",IF(Q245="","—",IF(T245="Correct","Mastered",IF(OR(R245="Wrong",T245="Wrong"),"Keep reviewing",IF(AND(R245="",TODAY()&gt;=Q245),"Retry 1 DUE",IF(AND(R245="Correct",T245="",TODAY()&gt;=S245),"Retry 2 DUE",IF(R245="","Retry 1 scheduled","Retry 2 scheduled")))))))</f>
        <v/>
      </c>
    </row>
    <row r="246" customFormat="false" ht="15" hidden="false" customHeight="false" outlineLevel="0" collapsed="false">
      <c r="A246" s="27" t="str">
        <f aca="false">IF(COUNTA(B246:I246)=0,"",ROW()-4)</f>
        <v/>
      </c>
      <c r="B246" s="28"/>
      <c r="C246" s="29"/>
      <c r="D246" s="30"/>
      <c r="E246" s="29"/>
      <c r="F246" s="30"/>
      <c r="G246" s="31"/>
      <c r="H246" s="32"/>
      <c r="I246" s="32"/>
      <c r="J246" s="33" t="str">
        <f aca="false">IF(OR(H246="",I246=""),"",IF(UPPER(SUBSTITUTE(SUBSTITUTE(SUBSTITUTE(H246," ",""),",",""),";",""))=UPPER(SUBSTITUTE(SUBSTITUTE(SUBSTITUTE(I246," ",""),",",""),";","")),"Correct","Wrong"))</f>
        <v/>
      </c>
      <c r="K246" s="29"/>
      <c r="L246" s="29"/>
      <c r="M246" s="27" t="str">
        <f aca="false">IF(E246="","",IFERROR(INDEX(Lists!$G$5:$G$9,MATCH(E246,Lists!$F$5:$F$9,0)),""))</f>
        <v/>
      </c>
      <c r="N246" s="33" t="str">
        <f aca="false">IF(OR(L246="",M246=""),"",IF(L246&gt;M246,"Slow",IF(AND(J246="Wrong",L246&lt;0.5*M246),"Rushed?","OK")))</f>
        <v/>
      </c>
      <c r="O246" s="30"/>
      <c r="P246" s="30"/>
      <c r="Q246" s="34" t="str">
        <f aca="false">IF(OR(B246="",J246=""),"",IF(OR(J246="Wrong",K246="50-50",K246="Guess"),B246+Lists!$Y$5,""))</f>
        <v/>
      </c>
      <c r="R246" s="29"/>
      <c r="S246" s="34" t="str">
        <f aca="false">IF(Q246="","",B246+Lists!$Y$6)</f>
        <v/>
      </c>
      <c r="T246" s="29"/>
      <c r="U246" s="33" t="str">
        <f aca="true">IF(J246="","",IF(Q246="","—",IF(T246="Correct","Mastered",IF(OR(R246="Wrong",T246="Wrong"),"Keep reviewing",IF(AND(R246="",TODAY()&gt;=Q246),"Retry 1 DUE",IF(AND(R246="Correct",T246="",TODAY()&gt;=S246),"Retry 2 DUE",IF(R246="","Retry 1 scheduled","Retry 2 scheduled")))))))</f>
        <v/>
      </c>
    </row>
    <row r="247" customFormat="false" ht="15" hidden="false" customHeight="false" outlineLevel="0" collapsed="false">
      <c r="A247" s="27" t="str">
        <f aca="false">IF(COUNTA(B247:I247)=0,"",ROW()-4)</f>
        <v/>
      </c>
      <c r="B247" s="28"/>
      <c r="C247" s="29"/>
      <c r="D247" s="30"/>
      <c r="E247" s="29"/>
      <c r="F247" s="30"/>
      <c r="G247" s="31"/>
      <c r="H247" s="32"/>
      <c r="I247" s="32"/>
      <c r="J247" s="33" t="str">
        <f aca="false">IF(OR(H247="",I247=""),"",IF(UPPER(SUBSTITUTE(SUBSTITUTE(SUBSTITUTE(H247," ",""),",",""),";",""))=UPPER(SUBSTITUTE(SUBSTITUTE(SUBSTITUTE(I247," ",""),",",""),";","")),"Correct","Wrong"))</f>
        <v/>
      </c>
      <c r="K247" s="29"/>
      <c r="L247" s="29"/>
      <c r="M247" s="27" t="str">
        <f aca="false">IF(E247="","",IFERROR(INDEX(Lists!$G$5:$G$9,MATCH(E247,Lists!$F$5:$F$9,0)),""))</f>
        <v/>
      </c>
      <c r="N247" s="33" t="str">
        <f aca="false">IF(OR(L247="",M247=""),"",IF(L247&gt;M247,"Slow",IF(AND(J247="Wrong",L247&lt;0.5*M247),"Rushed?","OK")))</f>
        <v/>
      </c>
      <c r="O247" s="30"/>
      <c r="P247" s="30"/>
      <c r="Q247" s="34" t="str">
        <f aca="false">IF(OR(B247="",J247=""),"",IF(OR(J247="Wrong",K247="50-50",K247="Guess"),B247+Lists!$Y$5,""))</f>
        <v/>
      </c>
      <c r="R247" s="29"/>
      <c r="S247" s="34" t="str">
        <f aca="false">IF(Q247="","",B247+Lists!$Y$6)</f>
        <v/>
      </c>
      <c r="T247" s="29"/>
      <c r="U247" s="33" t="str">
        <f aca="true">IF(J247="","",IF(Q247="","—",IF(T247="Correct","Mastered",IF(OR(R247="Wrong",T247="Wrong"),"Keep reviewing",IF(AND(R247="",TODAY()&gt;=Q247),"Retry 1 DUE",IF(AND(R247="Correct",T247="",TODAY()&gt;=S247),"Retry 2 DUE",IF(R247="","Retry 1 scheduled","Retry 2 scheduled")))))))</f>
        <v/>
      </c>
    </row>
    <row r="248" customFormat="false" ht="15" hidden="false" customHeight="false" outlineLevel="0" collapsed="false">
      <c r="A248" s="27" t="str">
        <f aca="false">IF(COUNTA(B248:I248)=0,"",ROW()-4)</f>
        <v/>
      </c>
      <c r="B248" s="28"/>
      <c r="C248" s="29"/>
      <c r="D248" s="30"/>
      <c r="E248" s="29"/>
      <c r="F248" s="30"/>
      <c r="G248" s="31"/>
      <c r="H248" s="32"/>
      <c r="I248" s="32"/>
      <c r="J248" s="33" t="str">
        <f aca="false">IF(OR(H248="",I248=""),"",IF(UPPER(SUBSTITUTE(SUBSTITUTE(SUBSTITUTE(H248," ",""),",",""),";",""))=UPPER(SUBSTITUTE(SUBSTITUTE(SUBSTITUTE(I248," ",""),",",""),";","")),"Correct","Wrong"))</f>
        <v/>
      </c>
      <c r="K248" s="29"/>
      <c r="L248" s="29"/>
      <c r="M248" s="27" t="str">
        <f aca="false">IF(E248="","",IFERROR(INDEX(Lists!$G$5:$G$9,MATCH(E248,Lists!$F$5:$F$9,0)),""))</f>
        <v/>
      </c>
      <c r="N248" s="33" t="str">
        <f aca="false">IF(OR(L248="",M248=""),"",IF(L248&gt;M248,"Slow",IF(AND(J248="Wrong",L248&lt;0.5*M248),"Rushed?","OK")))</f>
        <v/>
      </c>
      <c r="O248" s="30"/>
      <c r="P248" s="30"/>
      <c r="Q248" s="34" t="str">
        <f aca="false">IF(OR(B248="",J248=""),"",IF(OR(J248="Wrong",K248="50-50",K248="Guess"),B248+Lists!$Y$5,""))</f>
        <v/>
      </c>
      <c r="R248" s="29"/>
      <c r="S248" s="34" t="str">
        <f aca="false">IF(Q248="","",B248+Lists!$Y$6)</f>
        <v/>
      </c>
      <c r="T248" s="29"/>
      <c r="U248" s="33" t="str">
        <f aca="true">IF(J248="","",IF(Q248="","—",IF(T248="Correct","Mastered",IF(OR(R248="Wrong",T248="Wrong"),"Keep reviewing",IF(AND(R248="",TODAY()&gt;=Q248),"Retry 1 DUE",IF(AND(R248="Correct",T248="",TODAY()&gt;=S248),"Retry 2 DUE",IF(R248="","Retry 1 scheduled","Retry 2 scheduled")))))))</f>
        <v/>
      </c>
    </row>
    <row r="249" customFormat="false" ht="15" hidden="false" customHeight="false" outlineLevel="0" collapsed="false">
      <c r="A249" s="27" t="str">
        <f aca="false">IF(COUNTA(B249:I249)=0,"",ROW()-4)</f>
        <v/>
      </c>
      <c r="B249" s="28"/>
      <c r="C249" s="29"/>
      <c r="D249" s="30"/>
      <c r="E249" s="29"/>
      <c r="F249" s="30"/>
      <c r="G249" s="31"/>
      <c r="H249" s="32"/>
      <c r="I249" s="32"/>
      <c r="J249" s="33" t="str">
        <f aca="false">IF(OR(H249="",I249=""),"",IF(UPPER(SUBSTITUTE(SUBSTITUTE(SUBSTITUTE(H249," ",""),",",""),";",""))=UPPER(SUBSTITUTE(SUBSTITUTE(SUBSTITUTE(I249," ",""),",",""),";","")),"Correct","Wrong"))</f>
        <v/>
      </c>
      <c r="K249" s="29"/>
      <c r="L249" s="29"/>
      <c r="M249" s="27" t="str">
        <f aca="false">IF(E249="","",IFERROR(INDEX(Lists!$G$5:$G$9,MATCH(E249,Lists!$F$5:$F$9,0)),""))</f>
        <v/>
      </c>
      <c r="N249" s="33" t="str">
        <f aca="false">IF(OR(L249="",M249=""),"",IF(L249&gt;M249,"Slow",IF(AND(J249="Wrong",L249&lt;0.5*M249),"Rushed?","OK")))</f>
        <v/>
      </c>
      <c r="O249" s="30"/>
      <c r="P249" s="30"/>
      <c r="Q249" s="34" t="str">
        <f aca="false">IF(OR(B249="",J249=""),"",IF(OR(J249="Wrong",K249="50-50",K249="Guess"),B249+Lists!$Y$5,""))</f>
        <v/>
      </c>
      <c r="R249" s="29"/>
      <c r="S249" s="34" t="str">
        <f aca="false">IF(Q249="","",B249+Lists!$Y$6)</f>
        <v/>
      </c>
      <c r="T249" s="29"/>
      <c r="U249" s="33" t="str">
        <f aca="true">IF(J249="","",IF(Q249="","—",IF(T249="Correct","Mastered",IF(OR(R249="Wrong",T249="Wrong"),"Keep reviewing",IF(AND(R249="",TODAY()&gt;=Q249),"Retry 1 DUE",IF(AND(R249="Correct",T249="",TODAY()&gt;=S249),"Retry 2 DUE",IF(R249="","Retry 1 scheduled","Retry 2 scheduled")))))))</f>
        <v/>
      </c>
    </row>
    <row r="250" customFormat="false" ht="15" hidden="false" customHeight="false" outlineLevel="0" collapsed="false">
      <c r="A250" s="27" t="str">
        <f aca="false">IF(COUNTA(B250:I250)=0,"",ROW()-4)</f>
        <v/>
      </c>
      <c r="B250" s="28"/>
      <c r="C250" s="29"/>
      <c r="D250" s="30"/>
      <c r="E250" s="29"/>
      <c r="F250" s="30"/>
      <c r="G250" s="31"/>
      <c r="H250" s="32"/>
      <c r="I250" s="32"/>
      <c r="J250" s="33" t="str">
        <f aca="false">IF(OR(H250="",I250=""),"",IF(UPPER(SUBSTITUTE(SUBSTITUTE(SUBSTITUTE(H250," ",""),",",""),";",""))=UPPER(SUBSTITUTE(SUBSTITUTE(SUBSTITUTE(I250," ",""),",",""),";","")),"Correct","Wrong"))</f>
        <v/>
      </c>
      <c r="K250" s="29"/>
      <c r="L250" s="29"/>
      <c r="M250" s="27" t="str">
        <f aca="false">IF(E250="","",IFERROR(INDEX(Lists!$G$5:$G$9,MATCH(E250,Lists!$F$5:$F$9,0)),""))</f>
        <v/>
      </c>
      <c r="N250" s="33" t="str">
        <f aca="false">IF(OR(L250="",M250=""),"",IF(L250&gt;M250,"Slow",IF(AND(J250="Wrong",L250&lt;0.5*M250),"Rushed?","OK")))</f>
        <v/>
      </c>
      <c r="O250" s="30"/>
      <c r="P250" s="30"/>
      <c r="Q250" s="34" t="str">
        <f aca="false">IF(OR(B250="",J250=""),"",IF(OR(J250="Wrong",K250="50-50",K250="Guess"),B250+Lists!$Y$5,""))</f>
        <v/>
      </c>
      <c r="R250" s="29"/>
      <c r="S250" s="34" t="str">
        <f aca="false">IF(Q250="","",B250+Lists!$Y$6)</f>
        <v/>
      </c>
      <c r="T250" s="29"/>
      <c r="U250" s="33" t="str">
        <f aca="true">IF(J250="","",IF(Q250="","—",IF(T250="Correct","Mastered",IF(OR(R250="Wrong",T250="Wrong"),"Keep reviewing",IF(AND(R250="",TODAY()&gt;=Q250),"Retry 1 DUE",IF(AND(R250="Correct",T250="",TODAY()&gt;=S250),"Retry 2 DUE",IF(R250="","Retry 1 scheduled","Retry 2 scheduled")))))))</f>
        <v/>
      </c>
    </row>
    <row r="251" customFormat="false" ht="15" hidden="false" customHeight="false" outlineLevel="0" collapsed="false">
      <c r="A251" s="27" t="str">
        <f aca="false">IF(COUNTA(B251:I251)=0,"",ROW()-4)</f>
        <v/>
      </c>
      <c r="B251" s="28"/>
      <c r="C251" s="29"/>
      <c r="D251" s="30"/>
      <c r="E251" s="29"/>
      <c r="F251" s="30"/>
      <c r="G251" s="31"/>
      <c r="H251" s="32"/>
      <c r="I251" s="32"/>
      <c r="J251" s="33" t="str">
        <f aca="false">IF(OR(H251="",I251=""),"",IF(UPPER(SUBSTITUTE(SUBSTITUTE(SUBSTITUTE(H251," ",""),",",""),";",""))=UPPER(SUBSTITUTE(SUBSTITUTE(SUBSTITUTE(I251," ",""),",",""),";","")),"Correct","Wrong"))</f>
        <v/>
      </c>
      <c r="K251" s="29"/>
      <c r="L251" s="29"/>
      <c r="M251" s="27" t="str">
        <f aca="false">IF(E251="","",IFERROR(INDEX(Lists!$G$5:$G$9,MATCH(E251,Lists!$F$5:$F$9,0)),""))</f>
        <v/>
      </c>
      <c r="N251" s="33" t="str">
        <f aca="false">IF(OR(L251="",M251=""),"",IF(L251&gt;M251,"Slow",IF(AND(J251="Wrong",L251&lt;0.5*M251),"Rushed?","OK")))</f>
        <v/>
      </c>
      <c r="O251" s="30"/>
      <c r="P251" s="30"/>
      <c r="Q251" s="34" t="str">
        <f aca="false">IF(OR(B251="",J251=""),"",IF(OR(J251="Wrong",K251="50-50",K251="Guess"),B251+Lists!$Y$5,""))</f>
        <v/>
      </c>
      <c r="R251" s="29"/>
      <c r="S251" s="34" t="str">
        <f aca="false">IF(Q251="","",B251+Lists!$Y$6)</f>
        <v/>
      </c>
      <c r="T251" s="29"/>
      <c r="U251" s="33" t="str">
        <f aca="true">IF(J251="","",IF(Q251="","—",IF(T251="Correct","Mastered",IF(OR(R251="Wrong",T251="Wrong"),"Keep reviewing",IF(AND(R251="",TODAY()&gt;=Q251),"Retry 1 DUE",IF(AND(R251="Correct",T251="",TODAY()&gt;=S251),"Retry 2 DUE",IF(R251="","Retry 1 scheduled","Retry 2 scheduled")))))))</f>
        <v/>
      </c>
    </row>
    <row r="252" customFormat="false" ht="15" hidden="false" customHeight="false" outlineLevel="0" collapsed="false">
      <c r="A252" s="27" t="str">
        <f aca="false">IF(COUNTA(B252:I252)=0,"",ROW()-4)</f>
        <v/>
      </c>
      <c r="B252" s="28"/>
      <c r="C252" s="29"/>
      <c r="D252" s="30"/>
      <c r="E252" s="29"/>
      <c r="F252" s="30"/>
      <c r="G252" s="31"/>
      <c r="H252" s="32"/>
      <c r="I252" s="32"/>
      <c r="J252" s="33" t="str">
        <f aca="false">IF(OR(H252="",I252=""),"",IF(UPPER(SUBSTITUTE(SUBSTITUTE(SUBSTITUTE(H252," ",""),",",""),";",""))=UPPER(SUBSTITUTE(SUBSTITUTE(SUBSTITUTE(I252," ",""),",",""),";","")),"Correct","Wrong"))</f>
        <v/>
      </c>
      <c r="K252" s="29"/>
      <c r="L252" s="29"/>
      <c r="M252" s="27" t="str">
        <f aca="false">IF(E252="","",IFERROR(INDEX(Lists!$G$5:$G$9,MATCH(E252,Lists!$F$5:$F$9,0)),""))</f>
        <v/>
      </c>
      <c r="N252" s="33" t="str">
        <f aca="false">IF(OR(L252="",M252=""),"",IF(L252&gt;M252,"Slow",IF(AND(J252="Wrong",L252&lt;0.5*M252),"Rushed?","OK")))</f>
        <v/>
      </c>
      <c r="O252" s="30"/>
      <c r="P252" s="30"/>
      <c r="Q252" s="34" t="str">
        <f aca="false">IF(OR(B252="",J252=""),"",IF(OR(J252="Wrong",K252="50-50",K252="Guess"),B252+Lists!$Y$5,""))</f>
        <v/>
      </c>
      <c r="R252" s="29"/>
      <c r="S252" s="34" t="str">
        <f aca="false">IF(Q252="","",B252+Lists!$Y$6)</f>
        <v/>
      </c>
      <c r="T252" s="29"/>
      <c r="U252" s="33" t="str">
        <f aca="true">IF(J252="","",IF(Q252="","—",IF(T252="Correct","Mastered",IF(OR(R252="Wrong",T252="Wrong"),"Keep reviewing",IF(AND(R252="",TODAY()&gt;=Q252),"Retry 1 DUE",IF(AND(R252="Correct",T252="",TODAY()&gt;=S252),"Retry 2 DUE",IF(R252="","Retry 1 scheduled","Retry 2 scheduled")))))))</f>
        <v/>
      </c>
    </row>
    <row r="253" customFormat="false" ht="15" hidden="false" customHeight="false" outlineLevel="0" collapsed="false">
      <c r="A253" s="27" t="str">
        <f aca="false">IF(COUNTA(B253:I253)=0,"",ROW()-4)</f>
        <v/>
      </c>
      <c r="B253" s="28"/>
      <c r="C253" s="29"/>
      <c r="D253" s="30"/>
      <c r="E253" s="29"/>
      <c r="F253" s="30"/>
      <c r="G253" s="31"/>
      <c r="H253" s="32"/>
      <c r="I253" s="32"/>
      <c r="J253" s="33" t="str">
        <f aca="false">IF(OR(H253="",I253=""),"",IF(UPPER(SUBSTITUTE(SUBSTITUTE(SUBSTITUTE(H253," ",""),",",""),";",""))=UPPER(SUBSTITUTE(SUBSTITUTE(SUBSTITUTE(I253," ",""),",",""),";","")),"Correct","Wrong"))</f>
        <v/>
      </c>
      <c r="K253" s="29"/>
      <c r="L253" s="29"/>
      <c r="M253" s="27" t="str">
        <f aca="false">IF(E253="","",IFERROR(INDEX(Lists!$G$5:$G$9,MATCH(E253,Lists!$F$5:$F$9,0)),""))</f>
        <v/>
      </c>
      <c r="N253" s="33" t="str">
        <f aca="false">IF(OR(L253="",M253=""),"",IF(L253&gt;M253,"Slow",IF(AND(J253="Wrong",L253&lt;0.5*M253),"Rushed?","OK")))</f>
        <v/>
      </c>
      <c r="O253" s="30"/>
      <c r="P253" s="30"/>
      <c r="Q253" s="34" t="str">
        <f aca="false">IF(OR(B253="",J253=""),"",IF(OR(J253="Wrong",K253="50-50",K253="Guess"),B253+Lists!$Y$5,""))</f>
        <v/>
      </c>
      <c r="R253" s="29"/>
      <c r="S253" s="34" t="str">
        <f aca="false">IF(Q253="","",B253+Lists!$Y$6)</f>
        <v/>
      </c>
      <c r="T253" s="29"/>
      <c r="U253" s="33" t="str">
        <f aca="true">IF(J253="","",IF(Q253="","—",IF(T253="Correct","Mastered",IF(OR(R253="Wrong",T253="Wrong"),"Keep reviewing",IF(AND(R253="",TODAY()&gt;=Q253),"Retry 1 DUE",IF(AND(R253="Correct",T253="",TODAY()&gt;=S253),"Retry 2 DUE",IF(R253="","Retry 1 scheduled","Retry 2 scheduled")))))))</f>
        <v/>
      </c>
    </row>
    <row r="254" customFormat="false" ht="15" hidden="false" customHeight="false" outlineLevel="0" collapsed="false">
      <c r="A254" s="27" t="str">
        <f aca="false">IF(COUNTA(B254:I254)=0,"",ROW()-4)</f>
        <v/>
      </c>
      <c r="B254" s="28"/>
      <c r="C254" s="29"/>
      <c r="D254" s="30"/>
      <c r="E254" s="29"/>
      <c r="F254" s="30"/>
      <c r="G254" s="31"/>
      <c r="H254" s="32"/>
      <c r="I254" s="32"/>
      <c r="J254" s="33" t="str">
        <f aca="false">IF(OR(H254="",I254=""),"",IF(UPPER(SUBSTITUTE(SUBSTITUTE(SUBSTITUTE(H254," ",""),",",""),";",""))=UPPER(SUBSTITUTE(SUBSTITUTE(SUBSTITUTE(I254," ",""),",",""),";","")),"Correct","Wrong"))</f>
        <v/>
      </c>
      <c r="K254" s="29"/>
      <c r="L254" s="29"/>
      <c r="M254" s="27" t="str">
        <f aca="false">IF(E254="","",IFERROR(INDEX(Lists!$G$5:$G$9,MATCH(E254,Lists!$F$5:$F$9,0)),""))</f>
        <v/>
      </c>
      <c r="N254" s="33" t="str">
        <f aca="false">IF(OR(L254="",M254=""),"",IF(L254&gt;M254,"Slow",IF(AND(J254="Wrong",L254&lt;0.5*M254),"Rushed?","OK")))</f>
        <v/>
      </c>
      <c r="O254" s="30"/>
      <c r="P254" s="30"/>
      <c r="Q254" s="34" t="str">
        <f aca="false">IF(OR(B254="",J254=""),"",IF(OR(J254="Wrong",K254="50-50",K254="Guess"),B254+Lists!$Y$5,""))</f>
        <v/>
      </c>
      <c r="R254" s="29"/>
      <c r="S254" s="34" t="str">
        <f aca="false">IF(Q254="","",B254+Lists!$Y$6)</f>
        <v/>
      </c>
      <c r="T254" s="29"/>
      <c r="U254" s="33" t="str">
        <f aca="true">IF(J254="","",IF(Q254="","—",IF(T254="Correct","Mastered",IF(OR(R254="Wrong",T254="Wrong"),"Keep reviewing",IF(AND(R254="",TODAY()&gt;=Q254),"Retry 1 DUE",IF(AND(R254="Correct",T254="",TODAY()&gt;=S254),"Retry 2 DUE",IF(R254="","Retry 1 scheduled","Retry 2 scheduled")))))))</f>
        <v/>
      </c>
    </row>
    <row r="255" customFormat="false" ht="15" hidden="false" customHeight="false" outlineLevel="0" collapsed="false">
      <c r="A255" s="27" t="str">
        <f aca="false">IF(COUNTA(B255:I255)=0,"",ROW()-4)</f>
        <v/>
      </c>
      <c r="B255" s="28"/>
      <c r="C255" s="29"/>
      <c r="D255" s="30"/>
      <c r="E255" s="29"/>
      <c r="F255" s="30"/>
      <c r="G255" s="31"/>
      <c r="H255" s="32"/>
      <c r="I255" s="32"/>
      <c r="J255" s="33" t="str">
        <f aca="false">IF(OR(H255="",I255=""),"",IF(UPPER(SUBSTITUTE(SUBSTITUTE(SUBSTITUTE(H255," ",""),",",""),";",""))=UPPER(SUBSTITUTE(SUBSTITUTE(SUBSTITUTE(I255," ",""),",",""),";","")),"Correct","Wrong"))</f>
        <v/>
      </c>
      <c r="K255" s="29"/>
      <c r="L255" s="29"/>
      <c r="M255" s="27" t="str">
        <f aca="false">IF(E255="","",IFERROR(INDEX(Lists!$G$5:$G$9,MATCH(E255,Lists!$F$5:$F$9,0)),""))</f>
        <v/>
      </c>
      <c r="N255" s="33" t="str">
        <f aca="false">IF(OR(L255="",M255=""),"",IF(L255&gt;M255,"Slow",IF(AND(J255="Wrong",L255&lt;0.5*M255),"Rushed?","OK")))</f>
        <v/>
      </c>
      <c r="O255" s="30"/>
      <c r="P255" s="30"/>
      <c r="Q255" s="34" t="str">
        <f aca="false">IF(OR(B255="",J255=""),"",IF(OR(J255="Wrong",K255="50-50",K255="Guess"),B255+Lists!$Y$5,""))</f>
        <v/>
      </c>
      <c r="R255" s="29"/>
      <c r="S255" s="34" t="str">
        <f aca="false">IF(Q255="","",B255+Lists!$Y$6)</f>
        <v/>
      </c>
      <c r="T255" s="29"/>
      <c r="U255" s="33" t="str">
        <f aca="true">IF(J255="","",IF(Q255="","—",IF(T255="Correct","Mastered",IF(OR(R255="Wrong",T255="Wrong"),"Keep reviewing",IF(AND(R255="",TODAY()&gt;=Q255),"Retry 1 DUE",IF(AND(R255="Correct",T255="",TODAY()&gt;=S255),"Retry 2 DUE",IF(R255="","Retry 1 scheduled","Retry 2 scheduled")))))))</f>
        <v/>
      </c>
    </row>
    <row r="256" customFormat="false" ht="15" hidden="false" customHeight="false" outlineLevel="0" collapsed="false">
      <c r="A256" s="27" t="str">
        <f aca="false">IF(COUNTA(B256:I256)=0,"",ROW()-4)</f>
        <v/>
      </c>
      <c r="B256" s="28"/>
      <c r="C256" s="29"/>
      <c r="D256" s="30"/>
      <c r="E256" s="29"/>
      <c r="F256" s="30"/>
      <c r="G256" s="31"/>
      <c r="H256" s="32"/>
      <c r="I256" s="32"/>
      <c r="J256" s="33" t="str">
        <f aca="false">IF(OR(H256="",I256=""),"",IF(UPPER(SUBSTITUTE(SUBSTITUTE(SUBSTITUTE(H256," ",""),",",""),";",""))=UPPER(SUBSTITUTE(SUBSTITUTE(SUBSTITUTE(I256," ",""),",",""),";","")),"Correct","Wrong"))</f>
        <v/>
      </c>
      <c r="K256" s="29"/>
      <c r="L256" s="29"/>
      <c r="M256" s="27" t="str">
        <f aca="false">IF(E256="","",IFERROR(INDEX(Lists!$G$5:$G$9,MATCH(E256,Lists!$F$5:$F$9,0)),""))</f>
        <v/>
      </c>
      <c r="N256" s="33" t="str">
        <f aca="false">IF(OR(L256="",M256=""),"",IF(L256&gt;M256,"Slow",IF(AND(J256="Wrong",L256&lt;0.5*M256),"Rushed?","OK")))</f>
        <v/>
      </c>
      <c r="O256" s="30"/>
      <c r="P256" s="30"/>
      <c r="Q256" s="34" t="str">
        <f aca="false">IF(OR(B256="",J256=""),"",IF(OR(J256="Wrong",K256="50-50",K256="Guess"),B256+Lists!$Y$5,""))</f>
        <v/>
      </c>
      <c r="R256" s="29"/>
      <c r="S256" s="34" t="str">
        <f aca="false">IF(Q256="","",B256+Lists!$Y$6)</f>
        <v/>
      </c>
      <c r="T256" s="29"/>
      <c r="U256" s="33" t="str">
        <f aca="true">IF(J256="","",IF(Q256="","—",IF(T256="Correct","Mastered",IF(OR(R256="Wrong",T256="Wrong"),"Keep reviewing",IF(AND(R256="",TODAY()&gt;=Q256),"Retry 1 DUE",IF(AND(R256="Correct",T256="",TODAY()&gt;=S256),"Retry 2 DUE",IF(R256="","Retry 1 scheduled","Retry 2 scheduled")))))))</f>
        <v/>
      </c>
    </row>
    <row r="257" customFormat="false" ht="15" hidden="false" customHeight="false" outlineLevel="0" collapsed="false">
      <c r="A257" s="27" t="str">
        <f aca="false">IF(COUNTA(B257:I257)=0,"",ROW()-4)</f>
        <v/>
      </c>
      <c r="B257" s="28"/>
      <c r="C257" s="29"/>
      <c r="D257" s="30"/>
      <c r="E257" s="29"/>
      <c r="F257" s="30"/>
      <c r="G257" s="31"/>
      <c r="H257" s="32"/>
      <c r="I257" s="32"/>
      <c r="J257" s="33" t="str">
        <f aca="false">IF(OR(H257="",I257=""),"",IF(UPPER(SUBSTITUTE(SUBSTITUTE(SUBSTITUTE(H257," ",""),",",""),";",""))=UPPER(SUBSTITUTE(SUBSTITUTE(SUBSTITUTE(I257," ",""),",",""),";","")),"Correct","Wrong"))</f>
        <v/>
      </c>
      <c r="K257" s="29"/>
      <c r="L257" s="29"/>
      <c r="M257" s="27" t="str">
        <f aca="false">IF(E257="","",IFERROR(INDEX(Lists!$G$5:$G$9,MATCH(E257,Lists!$F$5:$F$9,0)),""))</f>
        <v/>
      </c>
      <c r="N257" s="33" t="str">
        <f aca="false">IF(OR(L257="",M257=""),"",IF(L257&gt;M257,"Slow",IF(AND(J257="Wrong",L257&lt;0.5*M257),"Rushed?","OK")))</f>
        <v/>
      </c>
      <c r="O257" s="30"/>
      <c r="P257" s="30"/>
      <c r="Q257" s="34" t="str">
        <f aca="false">IF(OR(B257="",J257=""),"",IF(OR(J257="Wrong",K257="50-50",K257="Guess"),B257+Lists!$Y$5,""))</f>
        <v/>
      </c>
      <c r="R257" s="29"/>
      <c r="S257" s="34" t="str">
        <f aca="false">IF(Q257="","",B257+Lists!$Y$6)</f>
        <v/>
      </c>
      <c r="T257" s="29"/>
      <c r="U257" s="33" t="str">
        <f aca="true">IF(J257="","",IF(Q257="","—",IF(T257="Correct","Mastered",IF(OR(R257="Wrong",T257="Wrong"),"Keep reviewing",IF(AND(R257="",TODAY()&gt;=Q257),"Retry 1 DUE",IF(AND(R257="Correct",T257="",TODAY()&gt;=S257),"Retry 2 DUE",IF(R257="","Retry 1 scheduled","Retry 2 scheduled")))))))</f>
        <v/>
      </c>
    </row>
    <row r="258" customFormat="false" ht="15" hidden="false" customHeight="false" outlineLevel="0" collapsed="false">
      <c r="A258" s="27" t="str">
        <f aca="false">IF(COUNTA(B258:I258)=0,"",ROW()-4)</f>
        <v/>
      </c>
      <c r="B258" s="28"/>
      <c r="C258" s="29"/>
      <c r="D258" s="30"/>
      <c r="E258" s="29"/>
      <c r="F258" s="30"/>
      <c r="G258" s="31"/>
      <c r="H258" s="32"/>
      <c r="I258" s="32"/>
      <c r="J258" s="33" t="str">
        <f aca="false">IF(OR(H258="",I258=""),"",IF(UPPER(SUBSTITUTE(SUBSTITUTE(SUBSTITUTE(H258," ",""),",",""),";",""))=UPPER(SUBSTITUTE(SUBSTITUTE(SUBSTITUTE(I258," ",""),",",""),";","")),"Correct","Wrong"))</f>
        <v/>
      </c>
      <c r="K258" s="29"/>
      <c r="L258" s="29"/>
      <c r="M258" s="27" t="str">
        <f aca="false">IF(E258="","",IFERROR(INDEX(Lists!$G$5:$G$9,MATCH(E258,Lists!$F$5:$F$9,0)),""))</f>
        <v/>
      </c>
      <c r="N258" s="33" t="str">
        <f aca="false">IF(OR(L258="",M258=""),"",IF(L258&gt;M258,"Slow",IF(AND(J258="Wrong",L258&lt;0.5*M258),"Rushed?","OK")))</f>
        <v/>
      </c>
      <c r="O258" s="30"/>
      <c r="P258" s="30"/>
      <c r="Q258" s="34" t="str">
        <f aca="false">IF(OR(B258="",J258=""),"",IF(OR(J258="Wrong",K258="50-50",K258="Guess"),B258+Lists!$Y$5,""))</f>
        <v/>
      </c>
      <c r="R258" s="29"/>
      <c r="S258" s="34" t="str">
        <f aca="false">IF(Q258="","",B258+Lists!$Y$6)</f>
        <v/>
      </c>
      <c r="T258" s="29"/>
      <c r="U258" s="33" t="str">
        <f aca="true">IF(J258="","",IF(Q258="","—",IF(T258="Correct","Mastered",IF(OR(R258="Wrong",T258="Wrong"),"Keep reviewing",IF(AND(R258="",TODAY()&gt;=Q258),"Retry 1 DUE",IF(AND(R258="Correct",T258="",TODAY()&gt;=S258),"Retry 2 DUE",IF(R258="","Retry 1 scheduled","Retry 2 scheduled")))))))</f>
        <v/>
      </c>
    </row>
    <row r="259" customFormat="false" ht="15" hidden="false" customHeight="false" outlineLevel="0" collapsed="false">
      <c r="A259" s="27" t="str">
        <f aca="false">IF(COUNTA(B259:I259)=0,"",ROW()-4)</f>
        <v/>
      </c>
      <c r="B259" s="28"/>
      <c r="C259" s="29"/>
      <c r="D259" s="30"/>
      <c r="E259" s="29"/>
      <c r="F259" s="30"/>
      <c r="G259" s="31"/>
      <c r="H259" s="32"/>
      <c r="I259" s="32"/>
      <c r="J259" s="33" t="str">
        <f aca="false">IF(OR(H259="",I259=""),"",IF(UPPER(SUBSTITUTE(SUBSTITUTE(SUBSTITUTE(H259," ",""),",",""),";",""))=UPPER(SUBSTITUTE(SUBSTITUTE(SUBSTITUTE(I259," ",""),",",""),";","")),"Correct","Wrong"))</f>
        <v/>
      </c>
      <c r="K259" s="29"/>
      <c r="L259" s="29"/>
      <c r="M259" s="27" t="str">
        <f aca="false">IF(E259="","",IFERROR(INDEX(Lists!$G$5:$G$9,MATCH(E259,Lists!$F$5:$F$9,0)),""))</f>
        <v/>
      </c>
      <c r="N259" s="33" t="str">
        <f aca="false">IF(OR(L259="",M259=""),"",IF(L259&gt;M259,"Slow",IF(AND(J259="Wrong",L259&lt;0.5*M259),"Rushed?","OK")))</f>
        <v/>
      </c>
      <c r="O259" s="30"/>
      <c r="P259" s="30"/>
      <c r="Q259" s="34" t="str">
        <f aca="false">IF(OR(B259="",J259=""),"",IF(OR(J259="Wrong",K259="50-50",K259="Guess"),B259+Lists!$Y$5,""))</f>
        <v/>
      </c>
      <c r="R259" s="29"/>
      <c r="S259" s="34" t="str">
        <f aca="false">IF(Q259="","",B259+Lists!$Y$6)</f>
        <v/>
      </c>
      <c r="T259" s="29"/>
      <c r="U259" s="33" t="str">
        <f aca="true">IF(J259="","",IF(Q259="","—",IF(T259="Correct","Mastered",IF(OR(R259="Wrong",T259="Wrong"),"Keep reviewing",IF(AND(R259="",TODAY()&gt;=Q259),"Retry 1 DUE",IF(AND(R259="Correct",T259="",TODAY()&gt;=S259),"Retry 2 DUE",IF(R259="","Retry 1 scheduled","Retry 2 scheduled")))))))</f>
        <v/>
      </c>
    </row>
    <row r="260" customFormat="false" ht="15" hidden="false" customHeight="false" outlineLevel="0" collapsed="false">
      <c r="A260" s="27" t="str">
        <f aca="false">IF(COUNTA(B260:I260)=0,"",ROW()-4)</f>
        <v/>
      </c>
      <c r="B260" s="28"/>
      <c r="C260" s="29"/>
      <c r="D260" s="30"/>
      <c r="E260" s="29"/>
      <c r="F260" s="30"/>
      <c r="G260" s="31"/>
      <c r="H260" s="32"/>
      <c r="I260" s="32"/>
      <c r="J260" s="33" t="str">
        <f aca="false">IF(OR(H260="",I260=""),"",IF(UPPER(SUBSTITUTE(SUBSTITUTE(SUBSTITUTE(H260," ",""),",",""),";",""))=UPPER(SUBSTITUTE(SUBSTITUTE(SUBSTITUTE(I260," ",""),",",""),";","")),"Correct","Wrong"))</f>
        <v/>
      </c>
      <c r="K260" s="29"/>
      <c r="L260" s="29"/>
      <c r="M260" s="27" t="str">
        <f aca="false">IF(E260="","",IFERROR(INDEX(Lists!$G$5:$G$9,MATCH(E260,Lists!$F$5:$F$9,0)),""))</f>
        <v/>
      </c>
      <c r="N260" s="33" t="str">
        <f aca="false">IF(OR(L260="",M260=""),"",IF(L260&gt;M260,"Slow",IF(AND(J260="Wrong",L260&lt;0.5*M260),"Rushed?","OK")))</f>
        <v/>
      </c>
      <c r="O260" s="30"/>
      <c r="P260" s="30"/>
      <c r="Q260" s="34" t="str">
        <f aca="false">IF(OR(B260="",J260=""),"",IF(OR(J260="Wrong",K260="50-50",K260="Guess"),B260+Lists!$Y$5,""))</f>
        <v/>
      </c>
      <c r="R260" s="29"/>
      <c r="S260" s="34" t="str">
        <f aca="false">IF(Q260="","",B260+Lists!$Y$6)</f>
        <v/>
      </c>
      <c r="T260" s="29"/>
      <c r="U260" s="33" t="str">
        <f aca="true">IF(J260="","",IF(Q260="","—",IF(T260="Correct","Mastered",IF(OR(R260="Wrong",T260="Wrong"),"Keep reviewing",IF(AND(R260="",TODAY()&gt;=Q260),"Retry 1 DUE",IF(AND(R260="Correct",T260="",TODAY()&gt;=S260),"Retry 2 DUE",IF(R260="","Retry 1 scheduled","Retry 2 scheduled")))))))</f>
        <v/>
      </c>
    </row>
    <row r="261" customFormat="false" ht="15" hidden="false" customHeight="false" outlineLevel="0" collapsed="false">
      <c r="A261" s="27" t="str">
        <f aca="false">IF(COUNTA(B261:I261)=0,"",ROW()-4)</f>
        <v/>
      </c>
      <c r="B261" s="28"/>
      <c r="C261" s="29"/>
      <c r="D261" s="30"/>
      <c r="E261" s="29"/>
      <c r="F261" s="30"/>
      <c r="G261" s="31"/>
      <c r="H261" s="32"/>
      <c r="I261" s="32"/>
      <c r="J261" s="33" t="str">
        <f aca="false">IF(OR(H261="",I261=""),"",IF(UPPER(SUBSTITUTE(SUBSTITUTE(SUBSTITUTE(H261," ",""),",",""),";",""))=UPPER(SUBSTITUTE(SUBSTITUTE(SUBSTITUTE(I261," ",""),",",""),";","")),"Correct","Wrong"))</f>
        <v/>
      </c>
      <c r="K261" s="29"/>
      <c r="L261" s="29"/>
      <c r="M261" s="27" t="str">
        <f aca="false">IF(E261="","",IFERROR(INDEX(Lists!$G$5:$G$9,MATCH(E261,Lists!$F$5:$F$9,0)),""))</f>
        <v/>
      </c>
      <c r="N261" s="33" t="str">
        <f aca="false">IF(OR(L261="",M261=""),"",IF(L261&gt;M261,"Slow",IF(AND(J261="Wrong",L261&lt;0.5*M261),"Rushed?","OK")))</f>
        <v/>
      </c>
      <c r="O261" s="30"/>
      <c r="P261" s="30"/>
      <c r="Q261" s="34" t="str">
        <f aca="false">IF(OR(B261="",J261=""),"",IF(OR(J261="Wrong",K261="50-50",K261="Guess"),B261+Lists!$Y$5,""))</f>
        <v/>
      </c>
      <c r="R261" s="29"/>
      <c r="S261" s="34" t="str">
        <f aca="false">IF(Q261="","",B261+Lists!$Y$6)</f>
        <v/>
      </c>
      <c r="T261" s="29"/>
      <c r="U261" s="33" t="str">
        <f aca="true">IF(J261="","",IF(Q261="","—",IF(T261="Correct","Mastered",IF(OR(R261="Wrong",T261="Wrong"),"Keep reviewing",IF(AND(R261="",TODAY()&gt;=Q261),"Retry 1 DUE",IF(AND(R261="Correct",T261="",TODAY()&gt;=S261),"Retry 2 DUE",IF(R261="","Retry 1 scheduled","Retry 2 scheduled")))))))</f>
        <v/>
      </c>
    </row>
    <row r="262" customFormat="false" ht="15" hidden="false" customHeight="false" outlineLevel="0" collapsed="false">
      <c r="A262" s="27" t="str">
        <f aca="false">IF(COUNTA(B262:I262)=0,"",ROW()-4)</f>
        <v/>
      </c>
      <c r="B262" s="28"/>
      <c r="C262" s="29"/>
      <c r="D262" s="30"/>
      <c r="E262" s="29"/>
      <c r="F262" s="30"/>
      <c r="G262" s="31"/>
      <c r="H262" s="32"/>
      <c r="I262" s="32"/>
      <c r="J262" s="33" t="str">
        <f aca="false">IF(OR(H262="",I262=""),"",IF(UPPER(SUBSTITUTE(SUBSTITUTE(SUBSTITUTE(H262," ",""),",",""),";",""))=UPPER(SUBSTITUTE(SUBSTITUTE(SUBSTITUTE(I262," ",""),",",""),";","")),"Correct","Wrong"))</f>
        <v/>
      </c>
      <c r="K262" s="29"/>
      <c r="L262" s="29"/>
      <c r="M262" s="27" t="str">
        <f aca="false">IF(E262="","",IFERROR(INDEX(Lists!$G$5:$G$9,MATCH(E262,Lists!$F$5:$F$9,0)),""))</f>
        <v/>
      </c>
      <c r="N262" s="33" t="str">
        <f aca="false">IF(OR(L262="",M262=""),"",IF(L262&gt;M262,"Slow",IF(AND(J262="Wrong",L262&lt;0.5*M262),"Rushed?","OK")))</f>
        <v/>
      </c>
      <c r="O262" s="30"/>
      <c r="P262" s="30"/>
      <c r="Q262" s="34" t="str">
        <f aca="false">IF(OR(B262="",J262=""),"",IF(OR(J262="Wrong",K262="50-50",K262="Guess"),B262+Lists!$Y$5,""))</f>
        <v/>
      </c>
      <c r="R262" s="29"/>
      <c r="S262" s="34" t="str">
        <f aca="false">IF(Q262="","",B262+Lists!$Y$6)</f>
        <v/>
      </c>
      <c r="T262" s="29"/>
      <c r="U262" s="33" t="str">
        <f aca="true">IF(J262="","",IF(Q262="","—",IF(T262="Correct","Mastered",IF(OR(R262="Wrong",T262="Wrong"),"Keep reviewing",IF(AND(R262="",TODAY()&gt;=Q262),"Retry 1 DUE",IF(AND(R262="Correct",T262="",TODAY()&gt;=S262),"Retry 2 DUE",IF(R262="","Retry 1 scheduled","Retry 2 scheduled")))))))</f>
        <v/>
      </c>
    </row>
    <row r="263" customFormat="false" ht="15" hidden="false" customHeight="false" outlineLevel="0" collapsed="false">
      <c r="A263" s="27" t="str">
        <f aca="false">IF(COUNTA(B263:I263)=0,"",ROW()-4)</f>
        <v/>
      </c>
      <c r="B263" s="28"/>
      <c r="C263" s="29"/>
      <c r="D263" s="30"/>
      <c r="E263" s="29"/>
      <c r="F263" s="30"/>
      <c r="G263" s="31"/>
      <c r="H263" s="32"/>
      <c r="I263" s="32"/>
      <c r="J263" s="33" t="str">
        <f aca="false">IF(OR(H263="",I263=""),"",IF(UPPER(SUBSTITUTE(SUBSTITUTE(SUBSTITUTE(H263," ",""),",",""),";",""))=UPPER(SUBSTITUTE(SUBSTITUTE(SUBSTITUTE(I263," ",""),",",""),";","")),"Correct","Wrong"))</f>
        <v/>
      </c>
      <c r="K263" s="29"/>
      <c r="L263" s="29"/>
      <c r="M263" s="27" t="str">
        <f aca="false">IF(E263="","",IFERROR(INDEX(Lists!$G$5:$G$9,MATCH(E263,Lists!$F$5:$F$9,0)),""))</f>
        <v/>
      </c>
      <c r="N263" s="33" t="str">
        <f aca="false">IF(OR(L263="",M263=""),"",IF(L263&gt;M263,"Slow",IF(AND(J263="Wrong",L263&lt;0.5*M263),"Rushed?","OK")))</f>
        <v/>
      </c>
      <c r="O263" s="30"/>
      <c r="P263" s="30"/>
      <c r="Q263" s="34" t="str">
        <f aca="false">IF(OR(B263="",J263=""),"",IF(OR(J263="Wrong",K263="50-50",K263="Guess"),B263+Lists!$Y$5,""))</f>
        <v/>
      </c>
      <c r="R263" s="29"/>
      <c r="S263" s="34" t="str">
        <f aca="false">IF(Q263="","",B263+Lists!$Y$6)</f>
        <v/>
      </c>
      <c r="T263" s="29"/>
      <c r="U263" s="33" t="str">
        <f aca="true">IF(J263="","",IF(Q263="","—",IF(T263="Correct","Mastered",IF(OR(R263="Wrong",T263="Wrong"),"Keep reviewing",IF(AND(R263="",TODAY()&gt;=Q263),"Retry 1 DUE",IF(AND(R263="Correct",T263="",TODAY()&gt;=S263),"Retry 2 DUE",IF(R263="","Retry 1 scheduled","Retry 2 scheduled")))))))</f>
        <v/>
      </c>
    </row>
    <row r="264" customFormat="false" ht="15" hidden="false" customHeight="false" outlineLevel="0" collapsed="false">
      <c r="A264" s="27" t="str">
        <f aca="false">IF(COUNTA(B264:I264)=0,"",ROW()-4)</f>
        <v/>
      </c>
      <c r="B264" s="28"/>
      <c r="C264" s="29"/>
      <c r="D264" s="30"/>
      <c r="E264" s="29"/>
      <c r="F264" s="30"/>
      <c r="G264" s="31"/>
      <c r="H264" s="32"/>
      <c r="I264" s="32"/>
      <c r="J264" s="33" t="str">
        <f aca="false">IF(OR(H264="",I264=""),"",IF(UPPER(SUBSTITUTE(SUBSTITUTE(SUBSTITUTE(H264," ",""),",",""),";",""))=UPPER(SUBSTITUTE(SUBSTITUTE(SUBSTITUTE(I264," ",""),",",""),";","")),"Correct","Wrong"))</f>
        <v/>
      </c>
      <c r="K264" s="29"/>
      <c r="L264" s="29"/>
      <c r="M264" s="27" t="str">
        <f aca="false">IF(E264="","",IFERROR(INDEX(Lists!$G$5:$G$9,MATCH(E264,Lists!$F$5:$F$9,0)),""))</f>
        <v/>
      </c>
      <c r="N264" s="33" t="str">
        <f aca="false">IF(OR(L264="",M264=""),"",IF(L264&gt;M264,"Slow",IF(AND(J264="Wrong",L264&lt;0.5*M264),"Rushed?","OK")))</f>
        <v/>
      </c>
      <c r="O264" s="30"/>
      <c r="P264" s="30"/>
      <c r="Q264" s="34" t="str">
        <f aca="false">IF(OR(B264="",J264=""),"",IF(OR(J264="Wrong",K264="50-50",K264="Guess"),B264+Lists!$Y$5,""))</f>
        <v/>
      </c>
      <c r="R264" s="29"/>
      <c r="S264" s="34" t="str">
        <f aca="false">IF(Q264="","",B264+Lists!$Y$6)</f>
        <v/>
      </c>
      <c r="T264" s="29"/>
      <c r="U264" s="33" t="str">
        <f aca="true">IF(J264="","",IF(Q264="","—",IF(T264="Correct","Mastered",IF(OR(R264="Wrong",T264="Wrong"),"Keep reviewing",IF(AND(R264="",TODAY()&gt;=Q264),"Retry 1 DUE",IF(AND(R264="Correct",T264="",TODAY()&gt;=S264),"Retry 2 DUE",IF(R264="","Retry 1 scheduled","Retry 2 scheduled")))))))</f>
        <v/>
      </c>
    </row>
    <row r="265" customFormat="false" ht="15" hidden="false" customHeight="false" outlineLevel="0" collapsed="false">
      <c r="A265" s="27" t="str">
        <f aca="false">IF(COUNTA(B265:I265)=0,"",ROW()-4)</f>
        <v/>
      </c>
      <c r="B265" s="28"/>
      <c r="C265" s="29"/>
      <c r="D265" s="30"/>
      <c r="E265" s="29"/>
      <c r="F265" s="30"/>
      <c r="G265" s="31"/>
      <c r="H265" s="32"/>
      <c r="I265" s="32"/>
      <c r="J265" s="33" t="str">
        <f aca="false">IF(OR(H265="",I265=""),"",IF(UPPER(SUBSTITUTE(SUBSTITUTE(SUBSTITUTE(H265," ",""),",",""),";",""))=UPPER(SUBSTITUTE(SUBSTITUTE(SUBSTITUTE(I265," ",""),",",""),";","")),"Correct","Wrong"))</f>
        <v/>
      </c>
      <c r="K265" s="29"/>
      <c r="L265" s="29"/>
      <c r="M265" s="27" t="str">
        <f aca="false">IF(E265="","",IFERROR(INDEX(Lists!$G$5:$G$9,MATCH(E265,Lists!$F$5:$F$9,0)),""))</f>
        <v/>
      </c>
      <c r="N265" s="33" t="str">
        <f aca="false">IF(OR(L265="",M265=""),"",IF(L265&gt;M265,"Slow",IF(AND(J265="Wrong",L265&lt;0.5*M265),"Rushed?","OK")))</f>
        <v/>
      </c>
      <c r="O265" s="30"/>
      <c r="P265" s="30"/>
      <c r="Q265" s="34" t="str">
        <f aca="false">IF(OR(B265="",J265=""),"",IF(OR(J265="Wrong",K265="50-50",K265="Guess"),B265+Lists!$Y$5,""))</f>
        <v/>
      </c>
      <c r="R265" s="29"/>
      <c r="S265" s="34" t="str">
        <f aca="false">IF(Q265="","",B265+Lists!$Y$6)</f>
        <v/>
      </c>
      <c r="T265" s="29"/>
      <c r="U265" s="33" t="str">
        <f aca="true">IF(J265="","",IF(Q265="","—",IF(T265="Correct","Mastered",IF(OR(R265="Wrong",T265="Wrong"),"Keep reviewing",IF(AND(R265="",TODAY()&gt;=Q265),"Retry 1 DUE",IF(AND(R265="Correct",T265="",TODAY()&gt;=S265),"Retry 2 DUE",IF(R265="","Retry 1 scheduled","Retry 2 scheduled")))))))</f>
        <v/>
      </c>
    </row>
    <row r="266" customFormat="false" ht="15" hidden="false" customHeight="false" outlineLevel="0" collapsed="false">
      <c r="A266" s="27" t="str">
        <f aca="false">IF(COUNTA(B266:I266)=0,"",ROW()-4)</f>
        <v/>
      </c>
      <c r="B266" s="28"/>
      <c r="C266" s="29"/>
      <c r="D266" s="30"/>
      <c r="E266" s="29"/>
      <c r="F266" s="30"/>
      <c r="G266" s="31"/>
      <c r="H266" s="32"/>
      <c r="I266" s="32"/>
      <c r="J266" s="33" t="str">
        <f aca="false">IF(OR(H266="",I266=""),"",IF(UPPER(SUBSTITUTE(SUBSTITUTE(SUBSTITUTE(H266," ",""),",",""),";",""))=UPPER(SUBSTITUTE(SUBSTITUTE(SUBSTITUTE(I266," ",""),",",""),";","")),"Correct","Wrong"))</f>
        <v/>
      </c>
      <c r="K266" s="29"/>
      <c r="L266" s="29"/>
      <c r="M266" s="27" t="str">
        <f aca="false">IF(E266="","",IFERROR(INDEX(Lists!$G$5:$G$9,MATCH(E266,Lists!$F$5:$F$9,0)),""))</f>
        <v/>
      </c>
      <c r="N266" s="33" t="str">
        <f aca="false">IF(OR(L266="",M266=""),"",IF(L266&gt;M266,"Slow",IF(AND(J266="Wrong",L266&lt;0.5*M266),"Rushed?","OK")))</f>
        <v/>
      </c>
      <c r="O266" s="30"/>
      <c r="P266" s="30"/>
      <c r="Q266" s="34" t="str">
        <f aca="false">IF(OR(B266="",J266=""),"",IF(OR(J266="Wrong",K266="50-50",K266="Guess"),B266+Lists!$Y$5,""))</f>
        <v/>
      </c>
      <c r="R266" s="29"/>
      <c r="S266" s="34" t="str">
        <f aca="false">IF(Q266="","",B266+Lists!$Y$6)</f>
        <v/>
      </c>
      <c r="T266" s="29"/>
      <c r="U266" s="33" t="str">
        <f aca="true">IF(J266="","",IF(Q266="","—",IF(T266="Correct","Mastered",IF(OR(R266="Wrong",T266="Wrong"),"Keep reviewing",IF(AND(R266="",TODAY()&gt;=Q266),"Retry 1 DUE",IF(AND(R266="Correct",T266="",TODAY()&gt;=S266),"Retry 2 DUE",IF(R266="","Retry 1 scheduled","Retry 2 scheduled")))))))</f>
        <v/>
      </c>
    </row>
    <row r="267" customFormat="false" ht="15" hidden="false" customHeight="false" outlineLevel="0" collapsed="false">
      <c r="A267" s="27" t="str">
        <f aca="false">IF(COUNTA(B267:I267)=0,"",ROW()-4)</f>
        <v/>
      </c>
      <c r="B267" s="28"/>
      <c r="C267" s="29"/>
      <c r="D267" s="30"/>
      <c r="E267" s="29"/>
      <c r="F267" s="30"/>
      <c r="G267" s="31"/>
      <c r="H267" s="32"/>
      <c r="I267" s="32"/>
      <c r="J267" s="33" t="str">
        <f aca="false">IF(OR(H267="",I267=""),"",IF(UPPER(SUBSTITUTE(SUBSTITUTE(SUBSTITUTE(H267," ",""),",",""),";",""))=UPPER(SUBSTITUTE(SUBSTITUTE(SUBSTITUTE(I267," ",""),",",""),";","")),"Correct","Wrong"))</f>
        <v/>
      </c>
      <c r="K267" s="29"/>
      <c r="L267" s="29"/>
      <c r="M267" s="27" t="str">
        <f aca="false">IF(E267="","",IFERROR(INDEX(Lists!$G$5:$G$9,MATCH(E267,Lists!$F$5:$F$9,0)),""))</f>
        <v/>
      </c>
      <c r="N267" s="33" t="str">
        <f aca="false">IF(OR(L267="",M267=""),"",IF(L267&gt;M267,"Slow",IF(AND(J267="Wrong",L267&lt;0.5*M267),"Rushed?","OK")))</f>
        <v/>
      </c>
      <c r="O267" s="30"/>
      <c r="P267" s="30"/>
      <c r="Q267" s="34" t="str">
        <f aca="false">IF(OR(B267="",J267=""),"",IF(OR(J267="Wrong",K267="50-50",K267="Guess"),B267+Lists!$Y$5,""))</f>
        <v/>
      </c>
      <c r="R267" s="29"/>
      <c r="S267" s="34" t="str">
        <f aca="false">IF(Q267="","",B267+Lists!$Y$6)</f>
        <v/>
      </c>
      <c r="T267" s="29"/>
      <c r="U267" s="33" t="str">
        <f aca="true">IF(J267="","",IF(Q267="","—",IF(T267="Correct","Mastered",IF(OR(R267="Wrong",T267="Wrong"),"Keep reviewing",IF(AND(R267="",TODAY()&gt;=Q267),"Retry 1 DUE",IF(AND(R267="Correct",T267="",TODAY()&gt;=S267),"Retry 2 DUE",IF(R267="","Retry 1 scheduled","Retry 2 scheduled")))))))</f>
        <v/>
      </c>
    </row>
    <row r="268" customFormat="false" ht="15" hidden="false" customHeight="false" outlineLevel="0" collapsed="false">
      <c r="A268" s="27" t="str">
        <f aca="false">IF(COUNTA(B268:I268)=0,"",ROW()-4)</f>
        <v/>
      </c>
      <c r="B268" s="28"/>
      <c r="C268" s="29"/>
      <c r="D268" s="30"/>
      <c r="E268" s="29"/>
      <c r="F268" s="30"/>
      <c r="G268" s="31"/>
      <c r="H268" s="32"/>
      <c r="I268" s="32"/>
      <c r="J268" s="33" t="str">
        <f aca="false">IF(OR(H268="",I268=""),"",IF(UPPER(SUBSTITUTE(SUBSTITUTE(SUBSTITUTE(H268," ",""),",",""),";",""))=UPPER(SUBSTITUTE(SUBSTITUTE(SUBSTITUTE(I268," ",""),",",""),";","")),"Correct","Wrong"))</f>
        <v/>
      </c>
      <c r="K268" s="29"/>
      <c r="L268" s="29"/>
      <c r="M268" s="27" t="str">
        <f aca="false">IF(E268="","",IFERROR(INDEX(Lists!$G$5:$G$9,MATCH(E268,Lists!$F$5:$F$9,0)),""))</f>
        <v/>
      </c>
      <c r="N268" s="33" t="str">
        <f aca="false">IF(OR(L268="",M268=""),"",IF(L268&gt;M268,"Slow",IF(AND(J268="Wrong",L268&lt;0.5*M268),"Rushed?","OK")))</f>
        <v/>
      </c>
      <c r="O268" s="30"/>
      <c r="P268" s="30"/>
      <c r="Q268" s="34" t="str">
        <f aca="false">IF(OR(B268="",J268=""),"",IF(OR(J268="Wrong",K268="50-50",K268="Guess"),B268+Lists!$Y$5,""))</f>
        <v/>
      </c>
      <c r="R268" s="29"/>
      <c r="S268" s="34" t="str">
        <f aca="false">IF(Q268="","",B268+Lists!$Y$6)</f>
        <v/>
      </c>
      <c r="T268" s="29"/>
      <c r="U268" s="33" t="str">
        <f aca="true">IF(J268="","",IF(Q268="","—",IF(T268="Correct","Mastered",IF(OR(R268="Wrong",T268="Wrong"),"Keep reviewing",IF(AND(R268="",TODAY()&gt;=Q268),"Retry 1 DUE",IF(AND(R268="Correct",T268="",TODAY()&gt;=S268),"Retry 2 DUE",IF(R268="","Retry 1 scheduled","Retry 2 scheduled")))))))</f>
        <v/>
      </c>
    </row>
    <row r="269" customFormat="false" ht="15" hidden="false" customHeight="false" outlineLevel="0" collapsed="false">
      <c r="A269" s="27" t="str">
        <f aca="false">IF(COUNTA(B269:I269)=0,"",ROW()-4)</f>
        <v/>
      </c>
      <c r="B269" s="28"/>
      <c r="C269" s="29"/>
      <c r="D269" s="30"/>
      <c r="E269" s="29"/>
      <c r="F269" s="30"/>
      <c r="G269" s="31"/>
      <c r="H269" s="32"/>
      <c r="I269" s="32"/>
      <c r="J269" s="33" t="str">
        <f aca="false">IF(OR(H269="",I269=""),"",IF(UPPER(SUBSTITUTE(SUBSTITUTE(SUBSTITUTE(H269," ",""),",",""),";",""))=UPPER(SUBSTITUTE(SUBSTITUTE(SUBSTITUTE(I269," ",""),",",""),";","")),"Correct","Wrong"))</f>
        <v/>
      </c>
      <c r="K269" s="29"/>
      <c r="L269" s="29"/>
      <c r="M269" s="27" t="str">
        <f aca="false">IF(E269="","",IFERROR(INDEX(Lists!$G$5:$G$9,MATCH(E269,Lists!$F$5:$F$9,0)),""))</f>
        <v/>
      </c>
      <c r="N269" s="33" t="str">
        <f aca="false">IF(OR(L269="",M269=""),"",IF(L269&gt;M269,"Slow",IF(AND(J269="Wrong",L269&lt;0.5*M269),"Rushed?","OK")))</f>
        <v/>
      </c>
      <c r="O269" s="30"/>
      <c r="P269" s="30"/>
      <c r="Q269" s="34" t="str">
        <f aca="false">IF(OR(B269="",J269=""),"",IF(OR(J269="Wrong",K269="50-50",K269="Guess"),B269+Lists!$Y$5,""))</f>
        <v/>
      </c>
      <c r="R269" s="29"/>
      <c r="S269" s="34" t="str">
        <f aca="false">IF(Q269="","",B269+Lists!$Y$6)</f>
        <v/>
      </c>
      <c r="T269" s="29"/>
      <c r="U269" s="33" t="str">
        <f aca="true">IF(J269="","",IF(Q269="","—",IF(T269="Correct","Mastered",IF(OR(R269="Wrong",T269="Wrong"),"Keep reviewing",IF(AND(R269="",TODAY()&gt;=Q269),"Retry 1 DUE",IF(AND(R269="Correct",T269="",TODAY()&gt;=S269),"Retry 2 DUE",IF(R269="","Retry 1 scheduled","Retry 2 scheduled")))))))</f>
        <v/>
      </c>
    </row>
    <row r="270" customFormat="false" ht="15" hidden="false" customHeight="false" outlineLevel="0" collapsed="false">
      <c r="A270" s="27" t="str">
        <f aca="false">IF(COUNTA(B270:I270)=0,"",ROW()-4)</f>
        <v/>
      </c>
      <c r="B270" s="28"/>
      <c r="C270" s="29"/>
      <c r="D270" s="30"/>
      <c r="E270" s="29"/>
      <c r="F270" s="30"/>
      <c r="G270" s="31"/>
      <c r="H270" s="32"/>
      <c r="I270" s="32"/>
      <c r="J270" s="33" t="str">
        <f aca="false">IF(OR(H270="",I270=""),"",IF(UPPER(SUBSTITUTE(SUBSTITUTE(SUBSTITUTE(H270," ",""),",",""),";",""))=UPPER(SUBSTITUTE(SUBSTITUTE(SUBSTITUTE(I270," ",""),",",""),";","")),"Correct","Wrong"))</f>
        <v/>
      </c>
      <c r="K270" s="29"/>
      <c r="L270" s="29"/>
      <c r="M270" s="27" t="str">
        <f aca="false">IF(E270="","",IFERROR(INDEX(Lists!$G$5:$G$9,MATCH(E270,Lists!$F$5:$F$9,0)),""))</f>
        <v/>
      </c>
      <c r="N270" s="33" t="str">
        <f aca="false">IF(OR(L270="",M270=""),"",IF(L270&gt;M270,"Slow",IF(AND(J270="Wrong",L270&lt;0.5*M270),"Rushed?","OK")))</f>
        <v/>
      </c>
      <c r="O270" s="30"/>
      <c r="P270" s="30"/>
      <c r="Q270" s="34" t="str">
        <f aca="false">IF(OR(B270="",J270=""),"",IF(OR(J270="Wrong",K270="50-50",K270="Guess"),B270+Lists!$Y$5,""))</f>
        <v/>
      </c>
      <c r="R270" s="29"/>
      <c r="S270" s="34" t="str">
        <f aca="false">IF(Q270="","",B270+Lists!$Y$6)</f>
        <v/>
      </c>
      <c r="T270" s="29"/>
      <c r="U270" s="33" t="str">
        <f aca="true">IF(J270="","",IF(Q270="","—",IF(T270="Correct","Mastered",IF(OR(R270="Wrong",T270="Wrong"),"Keep reviewing",IF(AND(R270="",TODAY()&gt;=Q270),"Retry 1 DUE",IF(AND(R270="Correct",T270="",TODAY()&gt;=S270),"Retry 2 DUE",IF(R270="","Retry 1 scheduled","Retry 2 scheduled")))))))</f>
        <v/>
      </c>
    </row>
    <row r="271" customFormat="false" ht="15" hidden="false" customHeight="false" outlineLevel="0" collapsed="false">
      <c r="A271" s="27" t="str">
        <f aca="false">IF(COUNTA(B271:I271)=0,"",ROW()-4)</f>
        <v/>
      </c>
      <c r="B271" s="28"/>
      <c r="C271" s="29"/>
      <c r="D271" s="30"/>
      <c r="E271" s="29"/>
      <c r="F271" s="30"/>
      <c r="G271" s="31"/>
      <c r="H271" s="32"/>
      <c r="I271" s="32"/>
      <c r="J271" s="33" t="str">
        <f aca="false">IF(OR(H271="",I271=""),"",IF(UPPER(SUBSTITUTE(SUBSTITUTE(SUBSTITUTE(H271," ",""),",",""),";",""))=UPPER(SUBSTITUTE(SUBSTITUTE(SUBSTITUTE(I271," ",""),",",""),";","")),"Correct","Wrong"))</f>
        <v/>
      </c>
      <c r="K271" s="29"/>
      <c r="L271" s="29"/>
      <c r="M271" s="27" t="str">
        <f aca="false">IF(E271="","",IFERROR(INDEX(Lists!$G$5:$G$9,MATCH(E271,Lists!$F$5:$F$9,0)),""))</f>
        <v/>
      </c>
      <c r="N271" s="33" t="str">
        <f aca="false">IF(OR(L271="",M271=""),"",IF(L271&gt;M271,"Slow",IF(AND(J271="Wrong",L271&lt;0.5*M271),"Rushed?","OK")))</f>
        <v/>
      </c>
      <c r="O271" s="30"/>
      <c r="P271" s="30"/>
      <c r="Q271" s="34" t="str">
        <f aca="false">IF(OR(B271="",J271=""),"",IF(OR(J271="Wrong",K271="50-50",K271="Guess"),B271+Lists!$Y$5,""))</f>
        <v/>
      </c>
      <c r="R271" s="29"/>
      <c r="S271" s="34" t="str">
        <f aca="false">IF(Q271="","",B271+Lists!$Y$6)</f>
        <v/>
      </c>
      <c r="T271" s="29"/>
      <c r="U271" s="33" t="str">
        <f aca="true">IF(J271="","",IF(Q271="","—",IF(T271="Correct","Mastered",IF(OR(R271="Wrong",T271="Wrong"),"Keep reviewing",IF(AND(R271="",TODAY()&gt;=Q271),"Retry 1 DUE",IF(AND(R271="Correct",T271="",TODAY()&gt;=S271),"Retry 2 DUE",IF(R271="","Retry 1 scheduled","Retry 2 scheduled")))))))</f>
        <v/>
      </c>
    </row>
    <row r="272" customFormat="false" ht="15" hidden="false" customHeight="false" outlineLevel="0" collapsed="false">
      <c r="A272" s="27" t="str">
        <f aca="false">IF(COUNTA(B272:I272)=0,"",ROW()-4)</f>
        <v/>
      </c>
      <c r="B272" s="28"/>
      <c r="C272" s="29"/>
      <c r="D272" s="30"/>
      <c r="E272" s="29"/>
      <c r="F272" s="30"/>
      <c r="G272" s="31"/>
      <c r="H272" s="32"/>
      <c r="I272" s="32"/>
      <c r="J272" s="33" t="str">
        <f aca="false">IF(OR(H272="",I272=""),"",IF(UPPER(SUBSTITUTE(SUBSTITUTE(SUBSTITUTE(H272," ",""),",",""),";",""))=UPPER(SUBSTITUTE(SUBSTITUTE(SUBSTITUTE(I272," ",""),",",""),";","")),"Correct","Wrong"))</f>
        <v/>
      </c>
      <c r="K272" s="29"/>
      <c r="L272" s="29"/>
      <c r="M272" s="27" t="str">
        <f aca="false">IF(E272="","",IFERROR(INDEX(Lists!$G$5:$G$9,MATCH(E272,Lists!$F$5:$F$9,0)),""))</f>
        <v/>
      </c>
      <c r="N272" s="33" t="str">
        <f aca="false">IF(OR(L272="",M272=""),"",IF(L272&gt;M272,"Slow",IF(AND(J272="Wrong",L272&lt;0.5*M272),"Rushed?","OK")))</f>
        <v/>
      </c>
      <c r="O272" s="30"/>
      <c r="P272" s="30"/>
      <c r="Q272" s="34" t="str">
        <f aca="false">IF(OR(B272="",J272=""),"",IF(OR(J272="Wrong",K272="50-50",K272="Guess"),B272+Lists!$Y$5,""))</f>
        <v/>
      </c>
      <c r="R272" s="29"/>
      <c r="S272" s="34" t="str">
        <f aca="false">IF(Q272="","",B272+Lists!$Y$6)</f>
        <v/>
      </c>
      <c r="T272" s="29"/>
      <c r="U272" s="33" t="str">
        <f aca="true">IF(J272="","",IF(Q272="","—",IF(T272="Correct","Mastered",IF(OR(R272="Wrong",T272="Wrong"),"Keep reviewing",IF(AND(R272="",TODAY()&gt;=Q272),"Retry 1 DUE",IF(AND(R272="Correct",T272="",TODAY()&gt;=S272),"Retry 2 DUE",IF(R272="","Retry 1 scheduled","Retry 2 scheduled")))))))</f>
        <v/>
      </c>
    </row>
    <row r="273" customFormat="false" ht="15" hidden="false" customHeight="false" outlineLevel="0" collapsed="false">
      <c r="A273" s="27" t="str">
        <f aca="false">IF(COUNTA(B273:I273)=0,"",ROW()-4)</f>
        <v/>
      </c>
      <c r="B273" s="28"/>
      <c r="C273" s="29"/>
      <c r="D273" s="30"/>
      <c r="E273" s="29"/>
      <c r="F273" s="30"/>
      <c r="G273" s="31"/>
      <c r="H273" s="32"/>
      <c r="I273" s="32"/>
      <c r="J273" s="33" t="str">
        <f aca="false">IF(OR(H273="",I273=""),"",IF(UPPER(SUBSTITUTE(SUBSTITUTE(SUBSTITUTE(H273," ",""),",",""),";",""))=UPPER(SUBSTITUTE(SUBSTITUTE(SUBSTITUTE(I273," ",""),",",""),";","")),"Correct","Wrong"))</f>
        <v/>
      </c>
      <c r="K273" s="29"/>
      <c r="L273" s="29"/>
      <c r="M273" s="27" t="str">
        <f aca="false">IF(E273="","",IFERROR(INDEX(Lists!$G$5:$G$9,MATCH(E273,Lists!$F$5:$F$9,0)),""))</f>
        <v/>
      </c>
      <c r="N273" s="33" t="str">
        <f aca="false">IF(OR(L273="",M273=""),"",IF(L273&gt;M273,"Slow",IF(AND(J273="Wrong",L273&lt;0.5*M273),"Rushed?","OK")))</f>
        <v/>
      </c>
      <c r="O273" s="30"/>
      <c r="P273" s="30"/>
      <c r="Q273" s="34" t="str">
        <f aca="false">IF(OR(B273="",J273=""),"",IF(OR(J273="Wrong",K273="50-50",K273="Guess"),B273+Lists!$Y$5,""))</f>
        <v/>
      </c>
      <c r="R273" s="29"/>
      <c r="S273" s="34" t="str">
        <f aca="false">IF(Q273="","",B273+Lists!$Y$6)</f>
        <v/>
      </c>
      <c r="T273" s="29"/>
      <c r="U273" s="33" t="str">
        <f aca="true">IF(J273="","",IF(Q273="","—",IF(T273="Correct","Mastered",IF(OR(R273="Wrong",T273="Wrong"),"Keep reviewing",IF(AND(R273="",TODAY()&gt;=Q273),"Retry 1 DUE",IF(AND(R273="Correct",T273="",TODAY()&gt;=S273),"Retry 2 DUE",IF(R273="","Retry 1 scheduled","Retry 2 scheduled")))))))</f>
        <v/>
      </c>
    </row>
    <row r="274" customFormat="false" ht="15" hidden="false" customHeight="false" outlineLevel="0" collapsed="false">
      <c r="A274" s="27" t="str">
        <f aca="false">IF(COUNTA(B274:I274)=0,"",ROW()-4)</f>
        <v/>
      </c>
      <c r="B274" s="28"/>
      <c r="C274" s="29"/>
      <c r="D274" s="30"/>
      <c r="E274" s="29"/>
      <c r="F274" s="30"/>
      <c r="G274" s="31"/>
      <c r="H274" s="32"/>
      <c r="I274" s="32"/>
      <c r="J274" s="33" t="str">
        <f aca="false">IF(OR(H274="",I274=""),"",IF(UPPER(SUBSTITUTE(SUBSTITUTE(SUBSTITUTE(H274," ",""),",",""),";",""))=UPPER(SUBSTITUTE(SUBSTITUTE(SUBSTITUTE(I274," ",""),",",""),";","")),"Correct","Wrong"))</f>
        <v/>
      </c>
      <c r="K274" s="29"/>
      <c r="L274" s="29"/>
      <c r="M274" s="27" t="str">
        <f aca="false">IF(E274="","",IFERROR(INDEX(Lists!$G$5:$G$9,MATCH(E274,Lists!$F$5:$F$9,0)),""))</f>
        <v/>
      </c>
      <c r="N274" s="33" t="str">
        <f aca="false">IF(OR(L274="",M274=""),"",IF(L274&gt;M274,"Slow",IF(AND(J274="Wrong",L274&lt;0.5*M274),"Rushed?","OK")))</f>
        <v/>
      </c>
      <c r="O274" s="30"/>
      <c r="P274" s="30"/>
      <c r="Q274" s="34" t="str">
        <f aca="false">IF(OR(B274="",J274=""),"",IF(OR(J274="Wrong",K274="50-50",K274="Guess"),B274+Lists!$Y$5,""))</f>
        <v/>
      </c>
      <c r="R274" s="29"/>
      <c r="S274" s="34" t="str">
        <f aca="false">IF(Q274="","",B274+Lists!$Y$6)</f>
        <v/>
      </c>
      <c r="T274" s="29"/>
      <c r="U274" s="33" t="str">
        <f aca="true">IF(J274="","",IF(Q274="","—",IF(T274="Correct","Mastered",IF(OR(R274="Wrong",T274="Wrong"),"Keep reviewing",IF(AND(R274="",TODAY()&gt;=Q274),"Retry 1 DUE",IF(AND(R274="Correct",T274="",TODAY()&gt;=S274),"Retry 2 DUE",IF(R274="","Retry 1 scheduled","Retry 2 scheduled")))))))</f>
        <v/>
      </c>
    </row>
    <row r="275" customFormat="false" ht="15" hidden="false" customHeight="false" outlineLevel="0" collapsed="false">
      <c r="A275" s="27" t="str">
        <f aca="false">IF(COUNTA(B275:I275)=0,"",ROW()-4)</f>
        <v/>
      </c>
      <c r="B275" s="28"/>
      <c r="C275" s="29"/>
      <c r="D275" s="30"/>
      <c r="E275" s="29"/>
      <c r="F275" s="30"/>
      <c r="G275" s="31"/>
      <c r="H275" s="32"/>
      <c r="I275" s="32"/>
      <c r="J275" s="33" t="str">
        <f aca="false">IF(OR(H275="",I275=""),"",IF(UPPER(SUBSTITUTE(SUBSTITUTE(SUBSTITUTE(H275," ",""),",",""),";",""))=UPPER(SUBSTITUTE(SUBSTITUTE(SUBSTITUTE(I275," ",""),",",""),";","")),"Correct","Wrong"))</f>
        <v/>
      </c>
      <c r="K275" s="29"/>
      <c r="L275" s="29"/>
      <c r="M275" s="27" t="str">
        <f aca="false">IF(E275="","",IFERROR(INDEX(Lists!$G$5:$G$9,MATCH(E275,Lists!$F$5:$F$9,0)),""))</f>
        <v/>
      </c>
      <c r="N275" s="33" t="str">
        <f aca="false">IF(OR(L275="",M275=""),"",IF(L275&gt;M275,"Slow",IF(AND(J275="Wrong",L275&lt;0.5*M275),"Rushed?","OK")))</f>
        <v/>
      </c>
      <c r="O275" s="30"/>
      <c r="P275" s="30"/>
      <c r="Q275" s="34" t="str">
        <f aca="false">IF(OR(B275="",J275=""),"",IF(OR(J275="Wrong",K275="50-50",K275="Guess"),B275+Lists!$Y$5,""))</f>
        <v/>
      </c>
      <c r="R275" s="29"/>
      <c r="S275" s="34" t="str">
        <f aca="false">IF(Q275="","",B275+Lists!$Y$6)</f>
        <v/>
      </c>
      <c r="T275" s="29"/>
      <c r="U275" s="33" t="str">
        <f aca="true">IF(J275="","",IF(Q275="","—",IF(T275="Correct","Mastered",IF(OR(R275="Wrong",T275="Wrong"),"Keep reviewing",IF(AND(R275="",TODAY()&gt;=Q275),"Retry 1 DUE",IF(AND(R275="Correct",T275="",TODAY()&gt;=S275),"Retry 2 DUE",IF(R275="","Retry 1 scheduled","Retry 2 scheduled")))))))</f>
        <v/>
      </c>
    </row>
    <row r="276" customFormat="false" ht="15" hidden="false" customHeight="false" outlineLevel="0" collapsed="false">
      <c r="A276" s="27" t="str">
        <f aca="false">IF(COUNTA(B276:I276)=0,"",ROW()-4)</f>
        <v/>
      </c>
      <c r="B276" s="28"/>
      <c r="C276" s="29"/>
      <c r="D276" s="30"/>
      <c r="E276" s="29"/>
      <c r="F276" s="30"/>
      <c r="G276" s="31"/>
      <c r="H276" s="32"/>
      <c r="I276" s="32"/>
      <c r="J276" s="33" t="str">
        <f aca="false">IF(OR(H276="",I276=""),"",IF(UPPER(SUBSTITUTE(SUBSTITUTE(SUBSTITUTE(H276," ",""),",",""),";",""))=UPPER(SUBSTITUTE(SUBSTITUTE(SUBSTITUTE(I276," ",""),",",""),";","")),"Correct","Wrong"))</f>
        <v/>
      </c>
      <c r="K276" s="29"/>
      <c r="L276" s="29"/>
      <c r="M276" s="27" t="str">
        <f aca="false">IF(E276="","",IFERROR(INDEX(Lists!$G$5:$G$9,MATCH(E276,Lists!$F$5:$F$9,0)),""))</f>
        <v/>
      </c>
      <c r="N276" s="33" t="str">
        <f aca="false">IF(OR(L276="",M276=""),"",IF(L276&gt;M276,"Slow",IF(AND(J276="Wrong",L276&lt;0.5*M276),"Rushed?","OK")))</f>
        <v/>
      </c>
      <c r="O276" s="30"/>
      <c r="P276" s="30"/>
      <c r="Q276" s="34" t="str">
        <f aca="false">IF(OR(B276="",J276=""),"",IF(OR(J276="Wrong",K276="50-50",K276="Guess"),B276+Lists!$Y$5,""))</f>
        <v/>
      </c>
      <c r="R276" s="29"/>
      <c r="S276" s="34" t="str">
        <f aca="false">IF(Q276="","",B276+Lists!$Y$6)</f>
        <v/>
      </c>
      <c r="T276" s="29"/>
      <c r="U276" s="33" t="str">
        <f aca="true">IF(J276="","",IF(Q276="","—",IF(T276="Correct","Mastered",IF(OR(R276="Wrong",T276="Wrong"),"Keep reviewing",IF(AND(R276="",TODAY()&gt;=Q276),"Retry 1 DUE",IF(AND(R276="Correct",T276="",TODAY()&gt;=S276),"Retry 2 DUE",IF(R276="","Retry 1 scheduled","Retry 2 scheduled")))))))</f>
        <v/>
      </c>
    </row>
    <row r="277" customFormat="false" ht="15" hidden="false" customHeight="false" outlineLevel="0" collapsed="false">
      <c r="A277" s="27" t="str">
        <f aca="false">IF(COUNTA(B277:I277)=0,"",ROW()-4)</f>
        <v/>
      </c>
      <c r="B277" s="28"/>
      <c r="C277" s="29"/>
      <c r="D277" s="30"/>
      <c r="E277" s="29"/>
      <c r="F277" s="30"/>
      <c r="G277" s="31"/>
      <c r="H277" s="32"/>
      <c r="I277" s="32"/>
      <c r="J277" s="33" t="str">
        <f aca="false">IF(OR(H277="",I277=""),"",IF(UPPER(SUBSTITUTE(SUBSTITUTE(SUBSTITUTE(H277," ",""),",",""),";",""))=UPPER(SUBSTITUTE(SUBSTITUTE(SUBSTITUTE(I277," ",""),",",""),";","")),"Correct","Wrong"))</f>
        <v/>
      </c>
      <c r="K277" s="29"/>
      <c r="L277" s="29"/>
      <c r="M277" s="27" t="str">
        <f aca="false">IF(E277="","",IFERROR(INDEX(Lists!$G$5:$G$9,MATCH(E277,Lists!$F$5:$F$9,0)),""))</f>
        <v/>
      </c>
      <c r="N277" s="33" t="str">
        <f aca="false">IF(OR(L277="",M277=""),"",IF(L277&gt;M277,"Slow",IF(AND(J277="Wrong",L277&lt;0.5*M277),"Rushed?","OK")))</f>
        <v/>
      </c>
      <c r="O277" s="30"/>
      <c r="P277" s="30"/>
      <c r="Q277" s="34" t="str">
        <f aca="false">IF(OR(B277="",J277=""),"",IF(OR(J277="Wrong",K277="50-50",K277="Guess"),B277+Lists!$Y$5,""))</f>
        <v/>
      </c>
      <c r="R277" s="29"/>
      <c r="S277" s="34" t="str">
        <f aca="false">IF(Q277="","",B277+Lists!$Y$6)</f>
        <v/>
      </c>
      <c r="T277" s="29"/>
      <c r="U277" s="33" t="str">
        <f aca="true">IF(J277="","",IF(Q277="","—",IF(T277="Correct","Mastered",IF(OR(R277="Wrong",T277="Wrong"),"Keep reviewing",IF(AND(R277="",TODAY()&gt;=Q277),"Retry 1 DUE",IF(AND(R277="Correct",T277="",TODAY()&gt;=S277),"Retry 2 DUE",IF(R277="","Retry 1 scheduled","Retry 2 scheduled")))))))</f>
        <v/>
      </c>
    </row>
    <row r="278" customFormat="false" ht="15" hidden="false" customHeight="false" outlineLevel="0" collapsed="false">
      <c r="A278" s="27" t="str">
        <f aca="false">IF(COUNTA(B278:I278)=0,"",ROW()-4)</f>
        <v/>
      </c>
      <c r="B278" s="28"/>
      <c r="C278" s="29"/>
      <c r="D278" s="30"/>
      <c r="E278" s="29"/>
      <c r="F278" s="30"/>
      <c r="G278" s="31"/>
      <c r="H278" s="32"/>
      <c r="I278" s="32"/>
      <c r="J278" s="33" t="str">
        <f aca="false">IF(OR(H278="",I278=""),"",IF(UPPER(SUBSTITUTE(SUBSTITUTE(SUBSTITUTE(H278," ",""),",",""),";",""))=UPPER(SUBSTITUTE(SUBSTITUTE(SUBSTITUTE(I278," ",""),",",""),";","")),"Correct","Wrong"))</f>
        <v/>
      </c>
      <c r="K278" s="29"/>
      <c r="L278" s="29"/>
      <c r="M278" s="27" t="str">
        <f aca="false">IF(E278="","",IFERROR(INDEX(Lists!$G$5:$G$9,MATCH(E278,Lists!$F$5:$F$9,0)),""))</f>
        <v/>
      </c>
      <c r="N278" s="33" t="str">
        <f aca="false">IF(OR(L278="",M278=""),"",IF(L278&gt;M278,"Slow",IF(AND(J278="Wrong",L278&lt;0.5*M278),"Rushed?","OK")))</f>
        <v/>
      </c>
      <c r="O278" s="30"/>
      <c r="P278" s="30"/>
      <c r="Q278" s="34" t="str">
        <f aca="false">IF(OR(B278="",J278=""),"",IF(OR(J278="Wrong",K278="50-50",K278="Guess"),B278+Lists!$Y$5,""))</f>
        <v/>
      </c>
      <c r="R278" s="29"/>
      <c r="S278" s="34" t="str">
        <f aca="false">IF(Q278="","",B278+Lists!$Y$6)</f>
        <v/>
      </c>
      <c r="T278" s="29"/>
      <c r="U278" s="33" t="str">
        <f aca="true">IF(J278="","",IF(Q278="","—",IF(T278="Correct","Mastered",IF(OR(R278="Wrong",T278="Wrong"),"Keep reviewing",IF(AND(R278="",TODAY()&gt;=Q278),"Retry 1 DUE",IF(AND(R278="Correct",T278="",TODAY()&gt;=S278),"Retry 2 DUE",IF(R278="","Retry 1 scheduled","Retry 2 scheduled")))))))</f>
        <v/>
      </c>
    </row>
    <row r="279" customFormat="false" ht="15" hidden="false" customHeight="false" outlineLevel="0" collapsed="false">
      <c r="A279" s="27" t="str">
        <f aca="false">IF(COUNTA(B279:I279)=0,"",ROW()-4)</f>
        <v/>
      </c>
      <c r="B279" s="28"/>
      <c r="C279" s="29"/>
      <c r="D279" s="30"/>
      <c r="E279" s="29"/>
      <c r="F279" s="30"/>
      <c r="G279" s="31"/>
      <c r="H279" s="32"/>
      <c r="I279" s="32"/>
      <c r="J279" s="33" t="str">
        <f aca="false">IF(OR(H279="",I279=""),"",IF(UPPER(SUBSTITUTE(SUBSTITUTE(SUBSTITUTE(H279," ",""),",",""),";",""))=UPPER(SUBSTITUTE(SUBSTITUTE(SUBSTITUTE(I279," ",""),",",""),";","")),"Correct","Wrong"))</f>
        <v/>
      </c>
      <c r="K279" s="29"/>
      <c r="L279" s="29"/>
      <c r="M279" s="27" t="str">
        <f aca="false">IF(E279="","",IFERROR(INDEX(Lists!$G$5:$G$9,MATCH(E279,Lists!$F$5:$F$9,0)),""))</f>
        <v/>
      </c>
      <c r="N279" s="33" t="str">
        <f aca="false">IF(OR(L279="",M279=""),"",IF(L279&gt;M279,"Slow",IF(AND(J279="Wrong",L279&lt;0.5*M279),"Rushed?","OK")))</f>
        <v/>
      </c>
      <c r="O279" s="30"/>
      <c r="P279" s="30"/>
      <c r="Q279" s="34" t="str">
        <f aca="false">IF(OR(B279="",J279=""),"",IF(OR(J279="Wrong",K279="50-50",K279="Guess"),B279+Lists!$Y$5,""))</f>
        <v/>
      </c>
      <c r="R279" s="29"/>
      <c r="S279" s="34" t="str">
        <f aca="false">IF(Q279="","",B279+Lists!$Y$6)</f>
        <v/>
      </c>
      <c r="T279" s="29"/>
      <c r="U279" s="33" t="str">
        <f aca="true">IF(J279="","",IF(Q279="","—",IF(T279="Correct","Mastered",IF(OR(R279="Wrong",T279="Wrong"),"Keep reviewing",IF(AND(R279="",TODAY()&gt;=Q279),"Retry 1 DUE",IF(AND(R279="Correct",T279="",TODAY()&gt;=S279),"Retry 2 DUE",IF(R279="","Retry 1 scheduled","Retry 2 scheduled")))))))</f>
        <v/>
      </c>
    </row>
    <row r="280" customFormat="false" ht="15" hidden="false" customHeight="false" outlineLevel="0" collapsed="false">
      <c r="A280" s="27" t="str">
        <f aca="false">IF(COUNTA(B280:I280)=0,"",ROW()-4)</f>
        <v/>
      </c>
      <c r="B280" s="28"/>
      <c r="C280" s="29"/>
      <c r="D280" s="30"/>
      <c r="E280" s="29"/>
      <c r="F280" s="30"/>
      <c r="G280" s="31"/>
      <c r="H280" s="32"/>
      <c r="I280" s="32"/>
      <c r="J280" s="33" t="str">
        <f aca="false">IF(OR(H280="",I280=""),"",IF(UPPER(SUBSTITUTE(SUBSTITUTE(SUBSTITUTE(H280," ",""),",",""),";",""))=UPPER(SUBSTITUTE(SUBSTITUTE(SUBSTITUTE(I280," ",""),",",""),";","")),"Correct","Wrong"))</f>
        <v/>
      </c>
      <c r="K280" s="29"/>
      <c r="L280" s="29"/>
      <c r="M280" s="27" t="str">
        <f aca="false">IF(E280="","",IFERROR(INDEX(Lists!$G$5:$G$9,MATCH(E280,Lists!$F$5:$F$9,0)),""))</f>
        <v/>
      </c>
      <c r="N280" s="33" t="str">
        <f aca="false">IF(OR(L280="",M280=""),"",IF(L280&gt;M280,"Slow",IF(AND(J280="Wrong",L280&lt;0.5*M280),"Rushed?","OK")))</f>
        <v/>
      </c>
      <c r="O280" s="30"/>
      <c r="P280" s="30"/>
      <c r="Q280" s="34" t="str">
        <f aca="false">IF(OR(B280="",J280=""),"",IF(OR(J280="Wrong",K280="50-50",K280="Guess"),B280+Lists!$Y$5,""))</f>
        <v/>
      </c>
      <c r="R280" s="29"/>
      <c r="S280" s="34" t="str">
        <f aca="false">IF(Q280="","",B280+Lists!$Y$6)</f>
        <v/>
      </c>
      <c r="T280" s="29"/>
      <c r="U280" s="33" t="str">
        <f aca="true">IF(J280="","",IF(Q280="","—",IF(T280="Correct","Mastered",IF(OR(R280="Wrong",T280="Wrong"),"Keep reviewing",IF(AND(R280="",TODAY()&gt;=Q280),"Retry 1 DUE",IF(AND(R280="Correct",T280="",TODAY()&gt;=S280),"Retry 2 DUE",IF(R280="","Retry 1 scheduled","Retry 2 scheduled")))))))</f>
        <v/>
      </c>
    </row>
    <row r="281" customFormat="false" ht="15" hidden="false" customHeight="false" outlineLevel="0" collapsed="false">
      <c r="A281" s="27" t="str">
        <f aca="false">IF(COUNTA(B281:I281)=0,"",ROW()-4)</f>
        <v/>
      </c>
      <c r="B281" s="28"/>
      <c r="C281" s="29"/>
      <c r="D281" s="30"/>
      <c r="E281" s="29"/>
      <c r="F281" s="30"/>
      <c r="G281" s="31"/>
      <c r="H281" s="32"/>
      <c r="I281" s="32"/>
      <c r="J281" s="33" t="str">
        <f aca="false">IF(OR(H281="",I281=""),"",IF(UPPER(SUBSTITUTE(SUBSTITUTE(SUBSTITUTE(H281," ",""),",",""),";",""))=UPPER(SUBSTITUTE(SUBSTITUTE(SUBSTITUTE(I281," ",""),",",""),";","")),"Correct","Wrong"))</f>
        <v/>
      </c>
      <c r="K281" s="29"/>
      <c r="L281" s="29"/>
      <c r="M281" s="27" t="str">
        <f aca="false">IF(E281="","",IFERROR(INDEX(Lists!$G$5:$G$9,MATCH(E281,Lists!$F$5:$F$9,0)),""))</f>
        <v/>
      </c>
      <c r="N281" s="33" t="str">
        <f aca="false">IF(OR(L281="",M281=""),"",IF(L281&gt;M281,"Slow",IF(AND(J281="Wrong",L281&lt;0.5*M281),"Rushed?","OK")))</f>
        <v/>
      </c>
      <c r="O281" s="30"/>
      <c r="P281" s="30"/>
      <c r="Q281" s="34" t="str">
        <f aca="false">IF(OR(B281="",J281=""),"",IF(OR(J281="Wrong",K281="50-50",K281="Guess"),B281+Lists!$Y$5,""))</f>
        <v/>
      </c>
      <c r="R281" s="29"/>
      <c r="S281" s="34" t="str">
        <f aca="false">IF(Q281="","",B281+Lists!$Y$6)</f>
        <v/>
      </c>
      <c r="T281" s="29"/>
      <c r="U281" s="33" t="str">
        <f aca="true">IF(J281="","",IF(Q281="","—",IF(T281="Correct","Mastered",IF(OR(R281="Wrong",T281="Wrong"),"Keep reviewing",IF(AND(R281="",TODAY()&gt;=Q281),"Retry 1 DUE",IF(AND(R281="Correct",T281="",TODAY()&gt;=S281),"Retry 2 DUE",IF(R281="","Retry 1 scheduled","Retry 2 scheduled")))))))</f>
        <v/>
      </c>
    </row>
    <row r="282" customFormat="false" ht="15" hidden="false" customHeight="false" outlineLevel="0" collapsed="false">
      <c r="A282" s="27" t="str">
        <f aca="false">IF(COUNTA(B282:I282)=0,"",ROW()-4)</f>
        <v/>
      </c>
      <c r="B282" s="28"/>
      <c r="C282" s="29"/>
      <c r="D282" s="30"/>
      <c r="E282" s="29"/>
      <c r="F282" s="30"/>
      <c r="G282" s="31"/>
      <c r="H282" s="32"/>
      <c r="I282" s="32"/>
      <c r="J282" s="33" t="str">
        <f aca="false">IF(OR(H282="",I282=""),"",IF(UPPER(SUBSTITUTE(SUBSTITUTE(SUBSTITUTE(H282," ",""),",",""),";",""))=UPPER(SUBSTITUTE(SUBSTITUTE(SUBSTITUTE(I282," ",""),",",""),";","")),"Correct","Wrong"))</f>
        <v/>
      </c>
      <c r="K282" s="29"/>
      <c r="L282" s="29"/>
      <c r="M282" s="27" t="str">
        <f aca="false">IF(E282="","",IFERROR(INDEX(Lists!$G$5:$G$9,MATCH(E282,Lists!$F$5:$F$9,0)),""))</f>
        <v/>
      </c>
      <c r="N282" s="33" t="str">
        <f aca="false">IF(OR(L282="",M282=""),"",IF(L282&gt;M282,"Slow",IF(AND(J282="Wrong",L282&lt;0.5*M282),"Rushed?","OK")))</f>
        <v/>
      </c>
      <c r="O282" s="30"/>
      <c r="P282" s="30"/>
      <c r="Q282" s="34" t="str">
        <f aca="false">IF(OR(B282="",J282=""),"",IF(OR(J282="Wrong",K282="50-50",K282="Guess"),B282+Lists!$Y$5,""))</f>
        <v/>
      </c>
      <c r="R282" s="29"/>
      <c r="S282" s="34" t="str">
        <f aca="false">IF(Q282="","",B282+Lists!$Y$6)</f>
        <v/>
      </c>
      <c r="T282" s="29"/>
      <c r="U282" s="33" t="str">
        <f aca="true">IF(J282="","",IF(Q282="","—",IF(T282="Correct","Mastered",IF(OR(R282="Wrong",T282="Wrong"),"Keep reviewing",IF(AND(R282="",TODAY()&gt;=Q282),"Retry 1 DUE",IF(AND(R282="Correct",T282="",TODAY()&gt;=S282),"Retry 2 DUE",IF(R282="","Retry 1 scheduled","Retry 2 scheduled")))))))</f>
        <v/>
      </c>
    </row>
    <row r="283" customFormat="false" ht="15" hidden="false" customHeight="false" outlineLevel="0" collapsed="false">
      <c r="A283" s="27" t="str">
        <f aca="false">IF(COUNTA(B283:I283)=0,"",ROW()-4)</f>
        <v/>
      </c>
      <c r="B283" s="28"/>
      <c r="C283" s="29"/>
      <c r="D283" s="30"/>
      <c r="E283" s="29"/>
      <c r="F283" s="30"/>
      <c r="G283" s="31"/>
      <c r="H283" s="32"/>
      <c r="I283" s="32"/>
      <c r="J283" s="33" t="str">
        <f aca="false">IF(OR(H283="",I283=""),"",IF(UPPER(SUBSTITUTE(SUBSTITUTE(SUBSTITUTE(H283," ",""),",",""),";",""))=UPPER(SUBSTITUTE(SUBSTITUTE(SUBSTITUTE(I283," ",""),",",""),";","")),"Correct","Wrong"))</f>
        <v/>
      </c>
      <c r="K283" s="29"/>
      <c r="L283" s="29"/>
      <c r="M283" s="27" t="str">
        <f aca="false">IF(E283="","",IFERROR(INDEX(Lists!$G$5:$G$9,MATCH(E283,Lists!$F$5:$F$9,0)),""))</f>
        <v/>
      </c>
      <c r="N283" s="33" t="str">
        <f aca="false">IF(OR(L283="",M283=""),"",IF(L283&gt;M283,"Slow",IF(AND(J283="Wrong",L283&lt;0.5*M283),"Rushed?","OK")))</f>
        <v/>
      </c>
      <c r="O283" s="30"/>
      <c r="P283" s="30"/>
      <c r="Q283" s="34" t="str">
        <f aca="false">IF(OR(B283="",J283=""),"",IF(OR(J283="Wrong",K283="50-50",K283="Guess"),B283+Lists!$Y$5,""))</f>
        <v/>
      </c>
      <c r="R283" s="29"/>
      <c r="S283" s="34" t="str">
        <f aca="false">IF(Q283="","",B283+Lists!$Y$6)</f>
        <v/>
      </c>
      <c r="T283" s="29"/>
      <c r="U283" s="33" t="str">
        <f aca="true">IF(J283="","",IF(Q283="","—",IF(T283="Correct","Mastered",IF(OR(R283="Wrong",T283="Wrong"),"Keep reviewing",IF(AND(R283="",TODAY()&gt;=Q283),"Retry 1 DUE",IF(AND(R283="Correct",T283="",TODAY()&gt;=S283),"Retry 2 DUE",IF(R283="","Retry 1 scheduled","Retry 2 scheduled")))))))</f>
        <v/>
      </c>
    </row>
    <row r="284" customFormat="false" ht="15" hidden="false" customHeight="false" outlineLevel="0" collapsed="false">
      <c r="A284" s="27" t="str">
        <f aca="false">IF(COUNTA(B284:I284)=0,"",ROW()-4)</f>
        <v/>
      </c>
      <c r="B284" s="28"/>
      <c r="C284" s="29"/>
      <c r="D284" s="30"/>
      <c r="E284" s="29"/>
      <c r="F284" s="30"/>
      <c r="G284" s="31"/>
      <c r="H284" s="32"/>
      <c r="I284" s="32"/>
      <c r="J284" s="33" t="str">
        <f aca="false">IF(OR(H284="",I284=""),"",IF(UPPER(SUBSTITUTE(SUBSTITUTE(SUBSTITUTE(H284," ",""),",",""),";",""))=UPPER(SUBSTITUTE(SUBSTITUTE(SUBSTITUTE(I284," ",""),",",""),";","")),"Correct","Wrong"))</f>
        <v/>
      </c>
      <c r="K284" s="29"/>
      <c r="L284" s="29"/>
      <c r="M284" s="27" t="str">
        <f aca="false">IF(E284="","",IFERROR(INDEX(Lists!$G$5:$G$9,MATCH(E284,Lists!$F$5:$F$9,0)),""))</f>
        <v/>
      </c>
      <c r="N284" s="33" t="str">
        <f aca="false">IF(OR(L284="",M284=""),"",IF(L284&gt;M284,"Slow",IF(AND(J284="Wrong",L284&lt;0.5*M284),"Rushed?","OK")))</f>
        <v/>
      </c>
      <c r="O284" s="30"/>
      <c r="P284" s="30"/>
      <c r="Q284" s="34" t="str">
        <f aca="false">IF(OR(B284="",J284=""),"",IF(OR(J284="Wrong",K284="50-50",K284="Guess"),B284+Lists!$Y$5,""))</f>
        <v/>
      </c>
      <c r="R284" s="29"/>
      <c r="S284" s="34" t="str">
        <f aca="false">IF(Q284="","",B284+Lists!$Y$6)</f>
        <v/>
      </c>
      <c r="T284" s="29"/>
      <c r="U284" s="33" t="str">
        <f aca="true">IF(J284="","",IF(Q284="","—",IF(T284="Correct","Mastered",IF(OR(R284="Wrong",T284="Wrong"),"Keep reviewing",IF(AND(R284="",TODAY()&gt;=Q284),"Retry 1 DUE",IF(AND(R284="Correct",T284="",TODAY()&gt;=S284),"Retry 2 DUE",IF(R284="","Retry 1 scheduled","Retry 2 scheduled")))))))</f>
        <v/>
      </c>
    </row>
    <row r="285" customFormat="false" ht="15" hidden="false" customHeight="false" outlineLevel="0" collapsed="false">
      <c r="A285" s="27" t="str">
        <f aca="false">IF(COUNTA(B285:I285)=0,"",ROW()-4)</f>
        <v/>
      </c>
      <c r="B285" s="28"/>
      <c r="C285" s="29"/>
      <c r="D285" s="30"/>
      <c r="E285" s="29"/>
      <c r="F285" s="30"/>
      <c r="G285" s="31"/>
      <c r="H285" s="32"/>
      <c r="I285" s="32"/>
      <c r="J285" s="33" t="str">
        <f aca="false">IF(OR(H285="",I285=""),"",IF(UPPER(SUBSTITUTE(SUBSTITUTE(SUBSTITUTE(H285," ",""),",",""),";",""))=UPPER(SUBSTITUTE(SUBSTITUTE(SUBSTITUTE(I285," ",""),",",""),";","")),"Correct","Wrong"))</f>
        <v/>
      </c>
      <c r="K285" s="29"/>
      <c r="L285" s="29"/>
      <c r="M285" s="27" t="str">
        <f aca="false">IF(E285="","",IFERROR(INDEX(Lists!$G$5:$G$9,MATCH(E285,Lists!$F$5:$F$9,0)),""))</f>
        <v/>
      </c>
      <c r="N285" s="33" t="str">
        <f aca="false">IF(OR(L285="",M285=""),"",IF(L285&gt;M285,"Slow",IF(AND(J285="Wrong",L285&lt;0.5*M285),"Rushed?","OK")))</f>
        <v/>
      </c>
      <c r="O285" s="30"/>
      <c r="P285" s="30"/>
      <c r="Q285" s="34" t="str">
        <f aca="false">IF(OR(B285="",J285=""),"",IF(OR(J285="Wrong",K285="50-50",K285="Guess"),B285+Lists!$Y$5,""))</f>
        <v/>
      </c>
      <c r="R285" s="29"/>
      <c r="S285" s="34" t="str">
        <f aca="false">IF(Q285="","",B285+Lists!$Y$6)</f>
        <v/>
      </c>
      <c r="T285" s="29"/>
      <c r="U285" s="33" t="str">
        <f aca="true">IF(J285="","",IF(Q285="","—",IF(T285="Correct","Mastered",IF(OR(R285="Wrong",T285="Wrong"),"Keep reviewing",IF(AND(R285="",TODAY()&gt;=Q285),"Retry 1 DUE",IF(AND(R285="Correct",T285="",TODAY()&gt;=S285),"Retry 2 DUE",IF(R285="","Retry 1 scheduled","Retry 2 scheduled")))))))</f>
        <v/>
      </c>
    </row>
    <row r="286" customFormat="false" ht="15" hidden="false" customHeight="false" outlineLevel="0" collapsed="false">
      <c r="A286" s="27" t="str">
        <f aca="false">IF(COUNTA(B286:I286)=0,"",ROW()-4)</f>
        <v/>
      </c>
      <c r="B286" s="28"/>
      <c r="C286" s="29"/>
      <c r="D286" s="30"/>
      <c r="E286" s="29"/>
      <c r="F286" s="30"/>
      <c r="G286" s="31"/>
      <c r="H286" s="32"/>
      <c r="I286" s="32"/>
      <c r="J286" s="33" t="str">
        <f aca="false">IF(OR(H286="",I286=""),"",IF(UPPER(SUBSTITUTE(SUBSTITUTE(SUBSTITUTE(H286," ",""),",",""),";",""))=UPPER(SUBSTITUTE(SUBSTITUTE(SUBSTITUTE(I286," ",""),",",""),";","")),"Correct","Wrong"))</f>
        <v/>
      </c>
      <c r="K286" s="29"/>
      <c r="L286" s="29"/>
      <c r="M286" s="27" t="str">
        <f aca="false">IF(E286="","",IFERROR(INDEX(Lists!$G$5:$G$9,MATCH(E286,Lists!$F$5:$F$9,0)),""))</f>
        <v/>
      </c>
      <c r="N286" s="33" t="str">
        <f aca="false">IF(OR(L286="",M286=""),"",IF(L286&gt;M286,"Slow",IF(AND(J286="Wrong",L286&lt;0.5*M286),"Rushed?","OK")))</f>
        <v/>
      </c>
      <c r="O286" s="30"/>
      <c r="P286" s="30"/>
      <c r="Q286" s="34" t="str">
        <f aca="false">IF(OR(B286="",J286=""),"",IF(OR(J286="Wrong",K286="50-50",K286="Guess"),B286+Lists!$Y$5,""))</f>
        <v/>
      </c>
      <c r="R286" s="29"/>
      <c r="S286" s="34" t="str">
        <f aca="false">IF(Q286="","",B286+Lists!$Y$6)</f>
        <v/>
      </c>
      <c r="T286" s="29"/>
      <c r="U286" s="33" t="str">
        <f aca="true">IF(J286="","",IF(Q286="","—",IF(T286="Correct","Mastered",IF(OR(R286="Wrong",T286="Wrong"),"Keep reviewing",IF(AND(R286="",TODAY()&gt;=Q286),"Retry 1 DUE",IF(AND(R286="Correct",T286="",TODAY()&gt;=S286),"Retry 2 DUE",IF(R286="","Retry 1 scheduled","Retry 2 scheduled")))))))</f>
        <v/>
      </c>
    </row>
    <row r="287" customFormat="false" ht="15" hidden="false" customHeight="false" outlineLevel="0" collapsed="false">
      <c r="A287" s="27" t="str">
        <f aca="false">IF(COUNTA(B287:I287)=0,"",ROW()-4)</f>
        <v/>
      </c>
      <c r="B287" s="28"/>
      <c r="C287" s="29"/>
      <c r="D287" s="30"/>
      <c r="E287" s="29"/>
      <c r="F287" s="30"/>
      <c r="G287" s="31"/>
      <c r="H287" s="32"/>
      <c r="I287" s="32"/>
      <c r="J287" s="33" t="str">
        <f aca="false">IF(OR(H287="",I287=""),"",IF(UPPER(SUBSTITUTE(SUBSTITUTE(SUBSTITUTE(H287," ",""),",",""),";",""))=UPPER(SUBSTITUTE(SUBSTITUTE(SUBSTITUTE(I287," ",""),",",""),";","")),"Correct","Wrong"))</f>
        <v/>
      </c>
      <c r="K287" s="29"/>
      <c r="L287" s="29"/>
      <c r="M287" s="27" t="str">
        <f aca="false">IF(E287="","",IFERROR(INDEX(Lists!$G$5:$G$9,MATCH(E287,Lists!$F$5:$F$9,0)),""))</f>
        <v/>
      </c>
      <c r="N287" s="33" t="str">
        <f aca="false">IF(OR(L287="",M287=""),"",IF(L287&gt;M287,"Slow",IF(AND(J287="Wrong",L287&lt;0.5*M287),"Rushed?","OK")))</f>
        <v/>
      </c>
      <c r="O287" s="30"/>
      <c r="P287" s="30"/>
      <c r="Q287" s="34" t="str">
        <f aca="false">IF(OR(B287="",J287=""),"",IF(OR(J287="Wrong",K287="50-50",K287="Guess"),B287+Lists!$Y$5,""))</f>
        <v/>
      </c>
      <c r="R287" s="29"/>
      <c r="S287" s="34" t="str">
        <f aca="false">IF(Q287="","",B287+Lists!$Y$6)</f>
        <v/>
      </c>
      <c r="T287" s="29"/>
      <c r="U287" s="33" t="str">
        <f aca="true">IF(J287="","",IF(Q287="","—",IF(T287="Correct","Mastered",IF(OR(R287="Wrong",T287="Wrong"),"Keep reviewing",IF(AND(R287="",TODAY()&gt;=Q287),"Retry 1 DUE",IF(AND(R287="Correct",T287="",TODAY()&gt;=S287),"Retry 2 DUE",IF(R287="","Retry 1 scheduled","Retry 2 scheduled")))))))</f>
        <v/>
      </c>
    </row>
    <row r="288" customFormat="false" ht="15" hidden="false" customHeight="false" outlineLevel="0" collapsed="false">
      <c r="A288" s="27" t="str">
        <f aca="false">IF(COUNTA(B288:I288)=0,"",ROW()-4)</f>
        <v/>
      </c>
      <c r="B288" s="28"/>
      <c r="C288" s="29"/>
      <c r="D288" s="30"/>
      <c r="E288" s="29"/>
      <c r="F288" s="30"/>
      <c r="G288" s="31"/>
      <c r="H288" s="32"/>
      <c r="I288" s="32"/>
      <c r="J288" s="33" t="str">
        <f aca="false">IF(OR(H288="",I288=""),"",IF(UPPER(SUBSTITUTE(SUBSTITUTE(SUBSTITUTE(H288," ",""),",",""),";",""))=UPPER(SUBSTITUTE(SUBSTITUTE(SUBSTITUTE(I288," ",""),",",""),";","")),"Correct","Wrong"))</f>
        <v/>
      </c>
      <c r="K288" s="29"/>
      <c r="L288" s="29"/>
      <c r="M288" s="27" t="str">
        <f aca="false">IF(E288="","",IFERROR(INDEX(Lists!$G$5:$G$9,MATCH(E288,Lists!$F$5:$F$9,0)),""))</f>
        <v/>
      </c>
      <c r="N288" s="33" t="str">
        <f aca="false">IF(OR(L288="",M288=""),"",IF(L288&gt;M288,"Slow",IF(AND(J288="Wrong",L288&lt;0.5*M288),"Rushed?","OK")))</f>
        <v/>
      </c>
      <c r="O288" s="30"/>
      <c r="P288" s="30"/>
      <c r="Q288" s="34" t="str">
        <f aca="false">IF(OR(B288="",J288=""),"",IF(OR(J288="Wrong",K288="50-50",K288="Guess"),B288+Lists!$Y$5,""))</f>
        <v/>
      </c>
      <c r="R288" s="29"/>
      <c r="S288" s="34" t="str">
        <f aca="false">IF(Q288="","",B288+Lists!$Y$6)</f>
        <v/>
      </c>
      <c r="T288" s="29"/>
      <c r="U288" s="33" t="str">
        <f aca="true">IF(J288="","",IF(Q288="","—",IF(T288="Correct","Mastered",IF(OR(R288="Wrong",T288="Wrong"),"Keep reviewing",IF(AND(R288="",TODAY()&gt;=Q288),"Retry 1 DUE",IF(AND(R288="Correct",T288="",TODAY()&gt;=S288),"Retry 2 DUE",IF(R288="","Retry 1 scheduled","Retry 2 scheduled")))))))</f>
        <v/>
      </c>
    </row>
    <row r="289" customFormat="false" ht="15" hidden="false" customHeight="false" outlineLevel="0" collapsed="false">
      <c r="A289" s="27" t="str">
        <f aca="false">IF(COUNTA(B289:I289)=0,"",ROW()-4)</f>
        <v/>
      </c>
      <c r="B289" s="28"/>
      <c r="C289" s="29"/>
      <c r="D289" s="30"/>
      <c r="E289" s="29"/>
      <c r="F289" s="30"/>
      <c r="G289" s="31"/>
      <c r="H289" s="32"/>
      <c r="I289" s="32"/>
      <c r="J289" s="33" t="str">
        <f aca="false">IF(OR(H289="",I289=""),"",IF(UPPER(SUBSTITUTE(SUBSTITUTE(SUBSTITUTE(H289," ",""),",",""),";",""))=UPPER(SUBSTITUTE(SUBSTITUTE(SUBSTITUTE(I289," ",""),",",""),";","")),"Correct","Wrong"))</f>
        <v/>
      </c>
      <c r="K289" s="29"/>
      <c r="L289" s="29"/>
      <c r="M289" s="27" t="str">
        <f aca="false">IF(E289="","",IFERROR(INDEX(Lists!$G$5:$G$9,MATCH(E289,Lists!$F$5:$F$9,0)),""))</f>
        <v/>
      </c>
      <c r="N289" s="33" t="str">
        <f aca="false">IF(OR(L289="",M289=""),"",IF(L289&gt;M289,"Slow",IF(AND(J289="Wrong",L289&lt;0.5*M289),"Rushed?","OK")))</f>
        <v/>
      </c>
      <c r="O289" s="30"/>
      <c r="P289" s="30"/>
      <c r="Q289" s="34" t="str">
        <f aca="false">IF(OR(B289="",J289=""),"",IF(OR(J289="Wrong",K289="50-50",K289="Guess"),B289+Lists!$Y$5,""))</f>
        <v/>
      </c>
      <c r="R289" s="29"/>
      <c r="S289" s="34" t="str">
        <f aca="false">IF(Q289="","",B289+Lists!$Y$6)</f>
        <v/>
      </c>
      <c r="T289" s="29"/>
      <c r="U289" s="33" t="str">
        <f aca="true">IF(J289="","",IF(Q289="","—",IF(T289="Correct","Mastered",IF(OR(R289="Wrong",T289="Wrong"),"Keep reviewing",IF(AND(R289="",TODAY()&gt;=Q289),"Retry 1 DUE",IF(AND(R289="Correct",T289="",TODAY()&gt;=S289),"Retry 2 DUE",IF(R289="","Retry 1 scheduled","Retry 2 scheduled")))))))</f>
        <v/>
      </c>
    </row>
    <row r="290" customFormat="false" ht="15" hidden="false" customHeight="false" outlineLevel="0" collapsed="false">
      <c r="A290" s="27" t="str">
        <f aca="false">IF(COUNTA(B290:I290)=0,"",ROW()-4)</f>
        <v/>
      </c>
      <c r="B290" s="28"/>
      <c r="C290" s="29"/>
      <c r="D290" s="30"/>
      <c r="E290" s="29"/>
      <c r="F290" s="30"/>
      <c r="G290" s="31"/>
      <c r="H290" s="32"/>
      <c r="I290" s="32"/>
      <c r="J290" s="33" t="str">
        <f aca="false">IF(OR(H290="",I290=""),"",IF(UPPER(SUBSTITUTE(SUBSTITUTE(SUBSTITUTE(H290," ",""),",",""),";",""))=UPPER(SUBSTITUTE(SUBSTITUTE(SUBSTITUTE(I290," ",""),",",""),";","")),"Correct","Wrong"))</f>
        <v/>
      </c>
      <c r="K290" s="29"/>
      <c r="L290" s="29"/>
      <c r="M290" s="27" t="str">
        <f aca="false">IF(E290="","",IFERROR(INDEX(Lists!$G$5:$G$9,MATCH(E290,Lists!$F$5:$F$9,0)),""))</f>
        <v/>
      </c>
      <c r="N290" s="33" t="str">
        <f aca="false">IF(OR(L290="",M290=""),"",IF(L290&gt;M290,"Slow",IF(AND(J290="Wrong",L290&lt;0.5*M290),"Rushed?","OK")))</f>
        <v/>
      </c>
      <c r="O290" s="30"/>
      <c r="P290" s="30"/>
      <c r="Q290" s="34" t="str">
        <f aca="false">IF(OR(B290="",J290=""),"",IF(OR(J290="Wrong",K290="50-50",K290="Guess"),B290+Lists!$Y$5,""))</f>
        <v/>
      </c>
      <c r="R290" s="29"/>
      <c r="S290" s="34" t="str">
        <f aca="false">IF(Q290="","",B290+Lists!$Y$6)</f>
        <v/>
      </c>
      <c r="T290" s="29"/>
      <c r="U290" s="33" t="str">
        <f aca="true">IF(J290="","",IF(Q290="","—",IF(T290="Correct","Mastered",IF(OR(R290="Wrong",T290="Wrong"),"Keep reviewing",IF(AND(R290="",TODAY()&gt;=Q290),"Retry 1 DUE",IF(AND(R290="Correct",T290="",TODAY()&gt;=S290),"Retry 2 DUE",IF(R290="","Retry 1 scheduled","Retry 2 scheduled")))))))</f>
        <v/>
      </c>
    </row>
    <row r="291" customFormat="false" ht="15" hidden="false" customHeight="false" outlineLevel="0" collapsed="false">
      <c r="A291" s="27" t="str">
        <f aca="false">IF(COUNTA(B291:I291)=0,"",ROW()-4)</f>
        <v/>
      </c>
      <c r="B291" s="28"/>
      <c r="C291" s="29"/>
      <c r="D291" s="30"/>
      <c r="E291" s="29"/>
      <c r="F291" s="30"/>
      <c r="G291" s="31"/>
      <c r="H291" s="32"/>
      <c r="I291" s="32"/>
      <c r="J291" s="33" t="str">
        <f aca="false">IF(OR(H291="",I291=""),"",IF(UPPER(SUBSTITUTE(SUBSTITUTE(SUBSTITUTE(H291," ",""),",",""),";",""))=UPPER(SUBSTITUTE(SUBSTITUTE(SUBSTITUTE(I291," ",""),",",""),";","")),"Correct","Wrong"))</f>
        <v/>
      </c>
      <c r="K291" s="29"/>
      <c r="L291" s="29"/>
      <c r="M291" s="27" t="str">
        <f aca="false">IF(E291="","",IFERROR(INDEX(Lists!$G$5:$G$9,MATCH(E291,Lists!$F$5:$F$9,0)),""))</f>
        <v/>
      </c>
      <c r="N291" s="33" t="str">
        <f aca="false">IF(OR(L291="",M291=""),"",IF(L291&gt;M291,"Slow",IF(AND(J291="Wrong",L291&lt;0.5*M291),"Rushed?","OK")))</f>
        <v/>
      </c>
      <c r="O291" s="30"/>
      <c r="P291" s="30"/>
      <c r="Q291" s="34" t="str">
        <f aca="false">IF(OR(B291="",J291=""),"",IF(OR(J291="Wrong",K291="50-50",K291="Guess"),B291+Lists!$Y$5,""))</f>
        <v/>
      </c>
      <c r="R291" s="29"/>
      <c r="S291" s="34" t="str">
        <f aca="false">IF(Q291="","",B291+Lists!$Y$6)</f>
        <v/>
      </c>
      <c r="T291" s="29"/>
      <c r="U291" s="33" t="str">
        <f aca="true">IF(J291="","",IF(Q291="","—",IF(T291="Correct","Mastered",IF(OR(R291="Wrong",T291="Wrong"),"Keep reviewing",IF(AND(R291="",TODAY()&gt;=Q291),"Retry 1 DUE",IF(AND(R291="Correct",T291="",TODAY()&gt;=S291),"Retry 2 DUE",IF(R291="","Retry 1 scheduled","Retry 2 scheduled")))))))</f>
        <v/>
      </c>
    </row>
    <row r="292" customFormat="false" ht="15" hidden="false" customHeight="false" outlineLevel="0" collapsed="false">
      <c r="A292" s="27" t="str">
        <f aca="false">IF(COUNTA(B292:I292)=0,"",ROW()-4)</f>
        <v/>
      </c>
      <c r="B292" s="28"/>
      <c r="C292" s="29"/>
      <c r="D292" s="30"/>
      <c r="E292" s="29"/>
      <c r="F292" s="30"/>
      <c r="G292" s="31"/>
      <c r="H292" s="32"/>
      <c r="I292" s="32"/>
      <c r="J292" s="33" t="str">
        <f aca="false">IF(OR(H292="",I292=""),"",IF(UPPER(SUBSTITUTE(SUBSTITUTE(SUBSTITUTE(H292," ",""),",",""),";",""))=UPPER(SUBSTITUTE(SUBSTITUTE(SUBSTITUTE(I292," ",""),",",""),";","")),"Correct","Wrong"))</f>
        <v/>
      </c>
      <c r="K292" s="29"/>
      <c r="L292" s="29"/>
      <c r="M292" s="27" t="str">
        <f aca="false">IF(E292="","",IFERROR(INDEX(Lists!$G$5:$G$9,MATCH(E292,Lists!$F$5:$F$9,0)),""))</f>
        <v/>
      </c>
      <c r="N292" s="33" t="str">
        <f aca="false">IF(OR(L292="",M292=""),"",IF(L292&gt;M292,"Slow",IF(AND(J292="Wrong",L292&lt;0.5*M292),"Rushed?","OK")))</f>
        <v/>
      </c>
      <c r="O292" s="30"/>
      <c r="P292" s="30"/>
      <c r="Q292" s="34" t="str">
        <f aca="false">IF(OR(B292="",J292=""),"",IF(OR(J292="Wrong",K292="50-50",K292="Guess"),B292+Lists!$Y$5,""))</f>
        <v/>
      </c>
      <c r="R292" s="29"/>
      <c r="S292" s="34" t="str">
        <f aca="false">IF(Q292="","",B292+Lists!$Y$6)</f>
        <v/>
      </c>
      <c r="T292" s="29"/>
      <c r="U292" s="33" t="str">
        <f aca="true">IF(J292="","",IF(Q292="","—",IF(T292="Correct","Mastered",IF(OR(R292="Wrong",T292="Wrong"),"Keep reviewing",IF(AND(R292="",TODAY()&gt;=Q292),"Retry 1 DUE",IF(AND(R292="Correct",T292="",TODAY()&gt;=S292),"Retry 2 DUE",IF(R292="","Retry 1 scheduled","Retry 2 scheduled")))))))</f>
        <v/>
      </c>
    </row>
    <row r="293" customFormat="false" ht="15" hidden="false" customHeight="false" outlineLevel="0" collapsed="false">
      <c r="A293" s="27" t="str">
        <f aca="false">IF(COUNTA(B293:I293)=0,"",ROW()-4)</f>
        <v/>
      </c>
      <c r="B293" s="28"/>
      <c r="C293" s="29"/>
      <c r="D293" s="30"/>
      <c r="E293" s="29"/>
      <c r="F293" s="30"/>
      <c r="G293" s="31"/>
      <c r="H293" s="32"/>
      <c r="I293" s="32"/>
      <c r="J293" s="33" t="str">
        <f aca="false">IF(OR(H293="",I293=""),"",IF(UPPER(SUBSTITUTE(SUBSTITUTE(SUBSTITUTE(H293," ",""),",",""),";",""))=UPPER(SUBSTITUTE(SUBSTITUTE(SUBSTITUTE(I293," ",""),",",""),";","")),"Correct","Wrong"))</f>
        <v/>
      </c>
      <c r="K293" s="29"/>
      <c r="L293" s="29"/>
      <c r="M293" s="27" t="str">
        <f aca="false">IF(E293="","",IFERROR(INDEX(Lists!$G$5:$G$9,MATCH(E293,Lists!$F$5:$F$9,0)),""))</f>
        <v/>
      </c>
      <c r="N293" s="33" t="str">
        <f aca="false">IF(OR(L293="",M293=""),"",IF(L293&gt;M293,"Slow",IF(AND(J293="Wrong",L293&lt;0.5*M293),"Rushed?","OK")))</f>
        <v/>
      </c>
      <c r="O293" s="30"/>
      <c r="P293" s="30"/>
      <c r="Q293" s="34" t="str">
        <f aca="false">IF(OR(B293="",J293=""),"",IF(OR(J293="Wrong",K293="50-50",K293="Guess"),B293+Lists!$Y$5,""))</f>
        <v/>
      </c>
      <c r="R293" s="29"/>
      <c r="S293" s="34" t="str">
        <f aca="false">IF(Q293="","",B293+Lists!$Y$6)</f>
        <v/>
      </c>
      <c r="T293" s="29"/>
      <c r="U293" s="33" t="str">
        <f aca="true">IF(J293="","",IF(Q293="","—",IF(T293="Correct","Mastered",IF(OR(R293="Wrong",T293="Wrong"),"Keep reviewing",IF(AND(R293="",TODAY()&gt;=Q293),"Retry 1 DUE",IF(AND(R293="Correct",T293="",TODAY()&gt;=S293),"Retry 2 DUE",IF(R293="","Retry 1 scheduled","Retry 2 scheduled")))))))</f>
        <v/>
      </c>
    </row>
    <row r="294" customFormat="false" ht="15" hidden="false" customHeight="false" outlineLevel="0" collapsed="false">
      <c r="A294" s="27" t="str">
        <f aca="false">IF(COUNTA(B294:I294)=0,"",ROW()-4)</f>
        <v/>
      </c>
      <c r="B294" s="28"/>
      <c r="C294" s="29"/>
      <c r="D294" s="30"/>
      <c r="E294" s="29"/>
      <c r="F294" s="30"/>
      <c r="G294" s="31"/>
      <c r="H294" s="32"/>
      <c r="I294" s="32"/>
      <c r="J294" s="33" t="str">
        <f aca="false">IF(OR(H294="",I294=""),"",IF(UPPER(SUBSTITUTE(SUBSTITUTE(SUBSTITUTE(H294," ",""),",",""),";",""))=UPPER(SUBSTITUTE(SUBSTITUTE(SUBSTITUTE(I294," ",""),",",""),";","")),"Correct","Wrong"))</f>
        <v/>
      </c>
      <c r="K294" s="29"/>
      <c r="L294" s="29"/>
      <c r="M294" s="27" t="str">
        <f aca="false">IF(E294="","",IFERROR(INDEX(Lists!$G$5:$G$9,MATCH(E294,Lists!$F$5:$F$9,0)),""))</f>
        <v/>
      </c>
      <c r="N294" s="33" t="str">
        <f aca="false">IF(OR(L294="",M294=""),"",IF(L294&gt;M294,"Slow",IF(AND(J294="Wrong",L294&lt;0.5*M294),"Rushed?","OK")))</f>
        <v/>
      </c>
      <c r="O294" s="30"/>
      <c r="P294" s="30"/>
      <c r="Q294" s="34" t="str">
        <f aca="false">IF(OR(B294="",J294=""),"",IF(OR(J294="Wrong",K294="50-50",K294="Guess"),B294+Lists!$Y$5,""))</f>
        <v/>
      </c>
      <c r="R294" s="29"/>
      <c r="S294" s="34" t="str">
        <f aca="false">IF(Q294="","",B294+Lists!$Y$6)</f>
        <v/>
      </c>
      <c r="T294" s="29"/>
      <c r="U294" s="33" t="str">
        <f aca="true">IF(J294="","",IF(Q294="","—",IF(T294="Correct","Mastered",IF(OR(R294="Wrong",T294="Wrong"),"Keep reviewing",IF(AND(R294="",TODAY()&gt;=Q294),"Retry 1 DUE",IF(AND(R294="Correct",T294="",TODAY()&gt;=S294),"Retry 2 DUE",IF(R294="","Retry 1 scheduled","Retry 2 scheduled")))))))</f>
        <v/>
      </c>
    </row>
    <row r="295" customFormat="false" ht="15" hidden="false" customHeight="false" outlineLevel="0" collapsed="false">
      <c r="A295" s="27" t="str">
        <f aca="false">IF(COUNTA(B295:I295)=0,"",ROW()-4)</f>
        <v/>
      </c>
      <c r="B295" s="28"/>
      <c r="C295" s="29"/>
      <c r="D295" s="30"/>
      <c r="E295" s="29"/>
      <c r="F295" s="30"/>
      <c r="G295" s="31"/>
      <c r="H295" s="32"/>
      <c r="I295" s="32"/>
      <c r="J295" s="33" t="str">
        <f aca="false">IF(OR(H295="",I295=""),"",IF(UPPER(SUBSTITUTE(SUBSTITUTE(SUBSTITUTE(H295," ",""),",",""),";",""))=UPPER(SUBSTITUTE(SUBSTITUTE(SUBSTITUTE(I295," ",""),",",""),";","")),"Correct","Wrong"))</f>
        <v/>
      </c>
      <c r="K295" s="29"/>
      <c r="L295" s="29"/>
      <c r="M295" s="27" t="str">
        <f aca="false">IF(E295="","",IFERROR(INDEX(Lists!$G$5:$G$9,MATCH(E295,Lists!$F$5:$F$9,0)),""))</f>
        <v/>
      </c>
      <c r="N295" s="33" t="str">
        <f aca="false">IF(OR(L295="",M295=""),"",IF(L295&gt;M295,"Slow",IF(AND(J295="Wrong",L295&lt;0.5*M295),"Rushed?","OK")))</f>
        <v/>
      </c>
      <c r="O295" s="30"/>
      <c r="P295" s="30"/>
      <c r="Q295" s="34" t="str">
        <f aca="false">IF(OR(B295="",J295=""),"",IF(OR(J295="Wrong",K295="50-50",K295="Guess"),B295+Lists!$Y$5,""))</f>
        <v/>
      </c>
      <c r="R295" s="29"/>
      <c r="S295" s="34" t="str">
        <f aca="false">IF(Q295="","",B295+Lists!$Y$6)</f>
        <v/>
      </c>
      <c r="T295" s="29"/>
      <c r="U295" s="33" t="str">
        <f aca="true">IF(J295="","",IF(Q295="","—",IF(T295="Correct","Mastered",IF(OR(R295="Wrong",T295="Wrong"),"Keep reviewing",IF(AND(R295="",TODAY()&gt;=Q295),"Retry 1 DUE",IF(AND(R295="Correct",T295="",TODAY()&gt;=S295),"Retry 2 DUE",IF(R295="","Retry 1 scheduled","Retry 2 scheduled")))))))</f>
        <v/>
      </c>
    </row>
    <row r="296" customFormat="false" ht="15" hidden="false" customHeight="false" outlineLevel="0" collapsed="false">
      <c r="A296" s="27" t="str">
        <f aca="false">IF(COUNTA(B296:I296)=0,"",ROW()-4)</f>
        <v/>
      </c>
      <c r="B296" s="28"/>
      <c r="C296" s="29"/>
      <c r="D296" s="30"/>
      <c r="E296" s="29"/>
      <c r="F296" s="30"/>
      <c r="G296" s="31"/>
      <c r="H296" s="32"/>
      <c r="I296" s="32"/>
      <c r="J296" s="33" t="str">
        <f aca="false">IF(OR(H296="",I296=""),"",IF(UPPER(SUBSTITUTE(SUBSTITUTE(SUBSTITUTE(H296," ",""),",",""),";",""))=UPPER(SUBSTITUTE(SUBSTITUTE(SUBSTITUTE(I296," ",""),",",""),";","")),"Correct","Wrong"))</f>
        <v/>
      </c>
      <c r="K296" s="29"/>
      <c r="L296" s="29"/>
      <c r="M296" s="27" t="str">
        <f aca="false">IF(E296="","",IFERROR(INDEX(Lists!$G$5:$G$9,MATCH(E296,Lists!$F$5:$F$9,0)),""))</f>
        <v/>
      </c>
      <c r="N296" s="33" t="str">
        <f aca="false">IF(OR(L296="",M296=""),"",IF(L296&gt;M296,"Slow",IF(AND(J296="Wrong",L296&lt;0.5*M296),"Rushed?","OK")))</f>
        <v/>
      </c>
      <c r="O296" s="30"/>
      <c r="P296" s="30"/>
      <c r="Q296" s="34" t="str">
        <f aca="false">IF(OR(B296="",J296=""),"",IF(OR(J296="Wrong",K296="50-50",K296="Guess"),B296+Lists!$Y$5,""))</f>
        <v/>
      </c>
      <c r="R296" s="29"/>
      <c r="S296" s="34" t="str">
        <f aca="false">IF(Q296="","",B296+Lists!$Y$6)</f>
        <v/>
      </c>
      <c r="T296" s="29"/>
      <c r="U296" s="33" t="str">
        <f aca="true">IF(J296="","",IF(Q296="","—",IF(T296="Correct","Mastered",IF(OR(R296="Wrong",T296="Wrong"),"Keep reviewing",IF(AND(R296="",TODAY()&gt;=Q296),"Retry 1 DUE",IF(AND(R296="Correct",T296="",TODAY()&gt;=S296),"Retry 2 DUE",IF(R296="","Retry 1 scheduled","Retry 2 scheduled")))))))</f>
        <v/>
      </c>
    </row>
    <row r="297" customFormat="false" ht="15" hidden="false" customHeight="false" outlineLevel="0" collapsed="false">
      <c r="A297" s="27" t="str">
        <f aca="false">IF(COUNTA(B297:I297)=0,"",ROW()-4)</f>
        <v/>
      </c>
      <c r="B297" s="28"/>
      <c r="C297" s="29"/>
      <c r="D297" s="30"/>
      <c r="E297" s="29"/>
      <c r="F297" s="30"/>
      <c r="G297" s="31"/>
      <c r="H297" s="32"/>
      <c r="I297" s="32"/>
      <c r="J297" s="33" t="str">
        <f aca="false">IF(OR(H297="",I297=""),"",IF(UPPER(SUBSTITUTE(SUBSTITUTE(SUBSTITUTE(H297," ",""),",",""),";",""))=UPPER(SUBSTITUTE(SUBSTITUTE(SUBSTITUTE(I297," ",""),",",""),";","")),"Correct","Wrong"))</f>
        <v/>
      </c>
      <c r="K297" s="29"/>
      <c r="L297" s="29"/>
      <c r="M297" s="27" t="str">
        <f aca="false">IF(E297="","",IFERROR(INDEX(Lists!$G$5:$G$9,MATCH(E297,Lists!$F$5:$F$9,0)),""))</f>
        <v/>
      </c>
      <c r="N297" s="33" t="str">
        <f aca="false">IF(OR(L297="",M297=""),"",IF(L297&gt;M297,"Slow",IF(AND(J297="Wrong",L297&lt;0.5*M297),"Rushed?","OK")))</f>
        <v/>
      </c>
      <c r="O297" s="30"/>
      <c r="P297" s="30"/>
      <c r="Q297" s="34" t="str">
        <f aca="false">IF(OR(B297="",J297=""),"",IF(OR(J297="Wrong",K297="50-50",K297="Guess"),B297+Lists!$Y$5,""))</f>
        <v/>
      </c>
      <c r="R297" s="29"/>
      <c r="S297" s="34" t="str">
        <f aca="false">IF(Q297="","",B297+Lists!$Y$6)</f>
        <v/>
      </c>
      <c r="T297" s="29"/>
      <c r="U297" s="33" t="str">
        <f aca="true">IF(J297="","",IF(Q297="","—",IF(T297="Correct","Mastered",IF(OR(R297="Wrong",T297="Wrong"),"Keep reviewing",IF(AND(R297="",TODAY()&gt;=Q297),"Retry 1 DUE",IF(AND(R297="Correct",T297="",TODAY()&gt;=S297),"Retry 2 DUE",IF(R297="","Retry 1 scheduled","Retry 2 scheduled")))))))</f>
        <v/>
      </c>
    </row>
    <row r="298" customFormat="false" ht="15" hidden="false" customHeight="false" outlineLevel="0" collapsed="false">
      <c r="A298" s="27" t="str">
        <f aca="false">IF(COUNTA(B298:I298)=0,"",ROW()-4)</f>
        <v/>
      </c>
      <c r="B298" s="28"/>
      <c r="C298" s="29"/>
      <c r="D298" s="30"/>
      <c r="E298" s="29"/>
      <c r="F298" s="30"/>
      <c r="G298" s="31"/>
      <c r="H298" s="32"/>
      <c r="I298" s="32"/>
      <c r="J298" s="33" t="str">
        <f aca="false">IF(OR(H298="",I298=""),"",IF(UPPER(SUBSTITUTE(SUBSTITUTE(SUBSTITUTE(H298," ",""),",",""),";",""))=UPPER(SUBSTITUTE(SUBSTITUTE(SUBSTITUTE(I298," ",""),",",""),";","")),"Correct","Wrong"))</f>
        <v/>
      </c>
      <c r="K298" s="29"/>
      <c r="L298" s="29"/>
      <c r="M298" s="27" t="str">
        <f aca="false">IF(E298="","",IFERROR(INDEX(Lists!$G$5:$G$9,MATCH(E298,Lists!$F$5:$F$9,0)),""))</f>
        <v/>
      </c>
      <c r="N298" s="33" t="str">
        <f aca="false">IF(OR(L298="",M298=""),"",IF(L298&gt;M298,"Slow",IF(AND(J298="Wrong",L298&lt;0.5*M298),"Rushed?","OK")))</f>
        <v/>
      </c>
      <c r="O298" s="30"/>
      <c r="P298" s="30"/>
      <c r="Q298" s="34" t="str">
        <f aca="false">IF(OR(B298="",J298=""),"",IF(OR(J298="Wrong",K298="50-50",K298="Guess"),B298+Lists!$Y$5,""))</f>
        <v/>
      </c>
      <c r="R298" s="29"/>
      <c r="S298" s="34" t="str">
        <f aca="false">IF(Q298="","",B298+Lists!$Y$6)</f>
        <v/>
      </c>
      <c r="T298" s="29"/>
      <c r="U298" s="33" t="str">
        <f aca="true">IF(J298="","",IF(Q298="","—",IF(T298="Correct","Mastered",IF(OR(R298="Wrong",T298="Wrong"),"Keep reviewing",IF(AND(R298="",TODAY()&gt;=Q298),"Retry 1 DUE",IF(AND(R298="Correct",T298="",TODAY()&gt;=S298),"Retry 2 DUE",IF(R298="","Retry 1 scheduled","Retry 2 scheduled")))))))</f>
        <v/>
      </c>
    </row>
    <row r="299" customFormat="false" ht="15" hidden="false" customHeight="false" outlineLevel="0" collapsed="false">
      <c r="A299" s="27" t="str">
        <f aca="false">IF(COUNTA(B299:I299)=0,"",ROW()-4)</f>
        <v/>
      </c>
      <c r="B299" s="28"/>
      <c r="C299" s="29"/>
      <c r="D299" s="30"/>
      <c r="E299" s="29"/>
      <c r="F299" s="30"/>
      <c r="G299" s="31"/>
      <c r="H299" s="32"/>
      <c r="I299" s="32"/>
      <c r="J299" s="33" t="str">
        <f aca="false">IF(OR(H299="",I299=""),"",IF(UPPER(SUBSTITUTE(SUBSTITUTE(SUBSTITUTE(H299," ",""),",",""),";",""))=UPPER(SUBSTITUTE(SUBSTITUTE(SUBSTITUTE(I299," ",""),",",""),";","")),"Correct","Wrong"))</f>
        <v/>
      </c>
      <c r="K299" s="29"/>
      <c r="L299" s="29"/>
      <c r="M299" s="27" t="str">
        <f aca="false">IF(E299="","",IFERROR(INDEX(Lists!$G$5:$G$9,MATCH(E299,Lists!$F$5:$F$9,0)),""))</f>
        <v/>
      </c>
      <c r="N299" s="33" t="str">
        <f aca="false">IF(OR(L299="",M299=""),"",IF(L299&gt;M299,"Slow",IF(AND(J299="Wrong",L299&lt;0.5*M299),"Rushed?","OK")))</f>
        <v/>
      </c>
      <c r="O299" s="30"/>
      <c r="P299" s="30"/>
      <c r="Q299" s="34" t="str">
        <f aca="false">IF(OR(B299="",J299=""),"",IF(OR(J299="Wrong",K299="50-50",K299="Guess"),B299+Lists!$Y$5,""))</f>
        <v/>
      </c>
      <c r="R299" s="29"/>
      <c r="S299" s="34" t="str">
        <f aca="false">IF(Q299="","",B299+Lists!$Y$6)</f>
        <v/>
      </c>
      <c r="T299" s="29"/>
      <c r="U299" s="33" t="str">
        <f aca="true">IF(J299="","",IF(Q299="","—",IF(T299="Correct","Mastered",IF(OR(R299="Wrong",T299="Wrong"),"Keep reviewing",IF(AND(R299="",TODAY()&gt;=Q299),"Retry 1 DUE",IF(AND(R299="Correct",T299="",TODAY()&gt;=S299),"Retry 2 DUE",IF(R299="","Retry 1 scheduled","Retry 2 scheduled")))))))</f>
        <v/>
      </c>
    </row>
    <row r="300" customFormat="false" ht="15" hidden="false" customHeight="false" outlineLevel="0" collapsed="false">
      <c r="A300" s="27" t="str">
        <f aca="false">IF(COUNTA(B300:I300)=0,"",ROW()-4)</f>
        <v/>
      </c>
      <c r="B300" s="28"/>
      <c r="C300" s="29"/>
      <c r="D300" s="30"/>
      <c r="E300" s="29"/>
      <c r="F300" s="30"/>
      <c r="G300" s="31"/>
      <c r="H300" s="32"/>
      <c r="I300" s="32"/>
      <c r="J300" s="33" t="str">
        <f aca="false">IF(OR(H300="",I300=""),"",IF(UPPER(SUBSTITUTE(SUBSTITUTE(SUBSTITUTE(H300," ",""),",",""),";",""))=UPPER(SUBSTITUTE(SUBSTITUTE(SUBSTITUTE(I300," ",""),",",""),";","")),"Correct","Wrong"))</f>
        <v/>
      </c>
      <c r="K300" s="29"/>
      <c r="L300" s="29"/>
      <c r="M300" s="27" t="str">
        <f aca="false">IF(E300="","",IFERROR(INDEX(Lists!$G$5:$G$9,MATCH(E300,Lists!$F$5:$F$9,0)),""))</f>
        <v/>
      </c>
      <c r="N300" s="33" t="str">
        <f aca="false">IF(OR(L300="",M300=""),"",IF(L300&gt;M300,"Slow",IF(AND(J300="Wrong",L300&lt;0.5*M300),"Rushed?","OK")))</f>
        <v/>
      </c>
      <c r="O300" s="30"/>
      <c r="P300" s="30"/>
      <c r="Q300" s="34" t="str">
        <f aca="false">IF(OR(B300="",J300=""),"",IF(OR(J300="Wrong",K300="50-50",K300="Guess"),B300+Lists!$Y$5,""))</f>
        <v/>
      </c>
      <c r="R300" s="29"/>
      <c r="S300" s="34" t="str">
        <f aca="false">IF(Q300="","",B300+Lists!$Y$6)</f>
        <v/>
      </c>
      <c r="T300" s="29"/>
      <c r="U300" s="33" t="str">
        <f aca="true">IF(J300="","",IF(Q300="","—",IF(T300="Correct","Mastered",IF(OR(R300="Wrong",T300="Wrong"),"Keep reviewing",IF(AND(R300="",TODAY()&gt;=Q300),"Retry 1 DUE",IF(AND(R300="Correct",T300="",TODAY()&gt;=S300),"Retry 2 DUE",IF(R300="","Retry 1 scheduled","Retry 2 scheduled")))))))</f>
        <v/>
      </c>
    </row>
    <row r="301" customFormat="false" ht="15" hidden="false" customHeight="false" outlineLevel="0" collapsed="false">
      <c r="A301" s="27" t="str">
        <f aca="false">IF(COUNTA(B301:I301)=0,"",ROW()-4)</f>
        <v/>
      </c>
      <c r="B301" s="28"/>
      <c r="C301" s="29"/>
      <c r="D301" s="30"/>
      <c r="E301" s="29"/>
      <c r="F301" s="30"/>
      <c r="G301" s="31"/>
      <c r="H301" s="32"/>
      <c r="I301" s="32"/>
      <c r="J301" s="33" t="str">
        <f aca="false">IF(OR(H301="",I301=""),"",IF(UPPER(SUBSTITUTE(SUBSTITUTE(SUBSTITUTE(H301," ",""),",",""),";",""))=UPPER(SUBSTITUTE(SUBSTITUTE(SUBSTITUTE(I301," ",""),",",""),";","")),"Correct","Wrong"))</f>
        <v/>
      </c>
      <c r="K301" s="29"/>
      <c r="L301" s="29"/>
      <c r="M301" s="27" t="str">
        <f aca="false">IF(E301="","",IFERROR(INDEX(Lists!$G$5:$G$9,MATCH(E301,Lists!$F$5:$F$9,0)),""))</f>
        <v/>
      </c>
      <c r="N301" s="33" t="str">
        <f aca="false">IF(OR(L301="",M301=""),"",IF(L301&gt;M301,"Slow",IF(AND(J301="Wrong",L301&lt;0.5*M301),"Rushed?","OK")))</f>
        <v/>
      </c>
      <c r="O301" s="30"/>
      <c r="P301" s="30"/>
      <c r="Q301" s="34" t="str">
        <f aca="false">IF(OR(B301="",J301=""),"",IF(OR(J301="Wrong",K301="50-50",K301="Guess"),B301+Lists!$Y$5,""))</f>
        <v/>
      </c>
      <c r="R301" s="29"/>
      <c r="S301" s="34" t="str">
        <f aca="false">IF(Q301="","",B301+Lists!$Y$6)</f>
        <v/>
      </c>
      <c r="T301" s="29"/>
      <c r="U301" s="33" t="str">
        <f aca="true">IF(J301="","",IF(Q301="","—",IF(T301="Correct","Mastered",IF(OR(R301="Wrong",T301="Wrong"),"Keep reviewing",IF(AND(R301="",TODAY()&gt;=Q301),"Retry 1 DUE",IF(AND(R301="Correct",T301="",TODAY()&gt;=S301),"Retry 2 DUE",IF(R301="","Retry 1 scheduled","Retry 2 scheduled")))))))</f>
        <v/>
      </c>
    </row>
    <row r="302" customFormat="false" ht="15" hidden="false" customHeight="false" outlineLevel="0" collapsed="false">
      <c r="A302" s="27" t="str">
        <f aca="false">IF(COUNTA(B302:I302)=0,"",ROW()-4)</f>
        <v/>
      </c>
      <c r="B302" s="28"/>
      <c r="C302" s="29"/>
      <c r="D302" s="30"/>
      <c r="E302" s="29"/>
      <c r="F302" s="30"/>
      <c r="G302" s="31"/>
      <c r="H302" s="32"/>
      <c r="I302" s="32"/>
      <c r="J302" s="33" t="str">
        <f aca="false">IF(OR(H302="",I302=""),"",IF(UPPER(SUBSTITUTE(SUBSTITUTE(SUBSTITUTE(H302," ",""),",",""),";",""))=UPPER(SUBSTITUTE(SUBSTITUTE(SUBSTITUTE(I302," ",""),",",""),";","")),"Correct","Wrong"))</f>
        <v/>
      </c>
      <c r="K302" s="29"/>
      <c r="L302" s="29"/>
      <c r="M302" s="27" t="str">
        <f aca="false">IF(E302="","",IFERROR(INDEX(Lists!$G$5:$G$9,MATCH(E302,Lists!$F$5:$F$9,0)),""))</f>
        <v/>
      </c>
      <c r="N302" s="33" t="str">
        <f aca="false">IF(OR(L302="",M302=""),"",IF(L302&gt;M302,"Slow",IF(AND(J302="Wrong",L302&lt;0.5*M302),"Rushed?","OK")))</f>
        <v/>
      </c>
      <c r="O302" s="30"/>
      <c r="P302" s="30"/>
      <c r="Q302" s="34" t="str">
        <f aca="false">IF(OR(B302="",J302=""),"",IF(OR(J302="Wrong",K302="50-50",K302="Guess"),B302+Lists!$Y$5,""))</f>
        <v/>
      </c>
      <c r="R302" s="29"/>
      <c r="S302" s="34" t="str">
        <f aca="false">IF(Q302="","",B302+Lists!$Y$6)</f>
        <v/>
      </c>
      <c r="T302" s="29"/>
      <c r="U302" s="33" t="str">
        <f aca="true">IF(J302="","",IF(Q302="","—",IF(T302="Correct","Mastered",IF(OR(R302="Wrong",T302="Wrong"),"Keep reviewing",IF(AND(R302="",TODAY()&gt;=Q302),"Retry 1 DUE",IF(AND(R302="Correct",T302="",TODAY()&gt;=S302),"Retry 2 DUE",IF(R302="","Retry 1 scheduled","Retry 2 scheduled")))))))</f>
        <v/>
      </c>
    </row>
    <row r="303" customFormat="false" ht="15" hidden="false" customHeight="false" outlineLevel="0" collapsed="false">
      <c r="A303" s="27" t="str">
        <f aca="false">IF(COUNTA(B303:I303)=0,"",ROW()-4)</f>
        <v/>
      </c>
      <c r="B303" s="28"/>
      <c r="C303" s="29"/>
      <c r="D303" s="30"/>
      <c r="E303" s="29"/>
      <c r="F303" s="30"/>
      <c r="G303" s="31"/>
      <c r="H303" s="32"/>
      <c r="I303" s="32"/>
      <c r="J303" s="33" t="str">
        <f aca="false">IF(OR(H303="",I303=""),"",IF(UPPER(SUBSTITUTE(SUBSTITUTE(SUBSTITUTE(H303," ",""),",",""),";",""))=UPPER(SUBSTITUTE(SUBSTITUTE(SUBSTITUTE(I303," ",""),",",""),";","")),"Correct","Wrong"))</f>
        <v/>
      </c>
      <c r="K303" s="29"/>
      <c r="L303" s="29"/>
      <c r="M303" s="27" t="str">
        <f aca="false">IF(E303="","",IFERROR(INDEX(Lists!$G$5:$G$9,MATCH(E303,Lists!$F$5:$F$9,0)),""))</f>
        <v/>
      </c>
      <c r="N303" s="33" t="str">
        <f aca="false">IF(OR(L303="",M303=""),"",IF(L303&gt;M303,"Slow",IF(AND(J303="Wrong",L303&lt;0.5*M303),"Rushed?","OK")))</f>
        <v/>
      </c>
      <c r="O303" s="30"/>
      <c r="P303" s="30"/>
      <c r="Q303" s="34" t="str">
        <f aca="false">IF(OR(B303="",J303=""),"",IF(OR(J303="Wrong",K303="50-50",K303="Guess"),B303+Lists!$Y$5,""))</f>
        <v/>
      </c>
      <c r="R303" s="29"/>
      <c r="S303" s="34" t="str">
        <f aca="false">IF(Q303="","",B303+Lists!$Y$6)</f>
        <v/>
      </c>
      <c r="T303" s="29"/>
      <c r="U303" s="33" t="str">
        <f aca="true">IF(J303="","",IF(Q303="","—",IF(T303="Correct","Mastered",IF(OR(R303="Wrong",T303="Wrong"),"Keep reviewing",IF(AND(R303="",TODAY()&gt;=Q303),"Retry 1 DUE",IF(AND(R303="Correct",T303="",TODAY()&gt;=S303),"Retry 2 DUE",IF(R303="","Retry 1 scheduled","Retry 2 scheduled")))))))</f>
        <v/>
      </c>
    </row>
    <row r="304" customFormat="false" ht="15" hidden="false" customHeight="false" outlineLevel="0" collapsed="false">
      <c r="A304" s="27" t="str">
        <f aca="false">IF(COUNTA(B304:I304)=0,"",ROW()-4)</f>
        <v/>
      </c>
      <c r="B304" s="28"/>
      <c r="C304" s="29"/>
      <c r="D304" s="30"/>
      <c r="E304" s="29"/>
      <c r="F304" s="30"/>
      <c r="G304" s="31"/>
      <c r="H304" s="32"/>
      <c r="I304" s="32"/>
      <c r="J304" s="33" t="str">
        <f aca="false">IF(OR(H304="",I304=""),"",IF(UPPER(SUBSTITUTE(SUBSTITUTE(SUBSTITUTE(H304," ",""),",",""),";",""))=UPPER(SUBSTITUTE(SUBSTITUTE(SUBSTITUTE(I304," ",""),",",""),";","")),"Correct","Wrong"))</f>
        <v/>
      </c>
      <c r="K304" s="29"/>
      <c r="L304" s="29"/>
      <c r="M304" s="27" t="str">
        <f aca="false">IF(E304="","",IFERROR(INDEX(Lists!$G$5:$G$9,MATCH(E304,Lists!$F$5:$F$9,0)),""))</f>
        <v/>
      </c>
      <c r="N304" s="33" t="str">
        <f aca="false">IF(OR(L304="",M304=""),"",IF(L304&gt;M304,"Slow",IF(AND(J304="Wrong",L304&lt;0.5*M304),"Rushed?","OK")))</f>
        <v/>
      </c>
      <c r="O304" s="30"/>
      <c r="P304" s="30"/>
      <c r="Q304" s="34" t="str">
        <f aca="false">IF(OR(B304="",J304=""),"",IF(OR(J304="Wrong",K304="50-50",K304="Guess"),B304+Lists!$Y$5,""))</f>
        <v/>
      </c>
      <c r="R304" s="29"/>
      <c r="S304" s="34" t="str">
        <f aca="false">IF(Q304="","",B304+Lists!$Y$6)</f>
        <v/>
      </c>
      <c r="T304" s="29"/>
      <c r="U304" s="33" t="str">
        <f aca="true">IF(J304="","",IF(Q304="","—",IF(T304="Correct","Mastered",IF(OR(R304="Wrong",T304="Wrong"),"Keep reviewing",IF(AND(R304="",TODAY()&gt;=Q304),"Retry 1 DUE",IF(AND(R304="Correct",T304="",TODAY()&gt;=S304),"Retry 2 DUE",IF(R304="","Retry 1 scheduled","Retry 2 scheduled")))))))</f>
        <v/>
      </c>
    </row>
    <row r="305" customFormat="false" ht="15" hidden="false" customHeight="false" outlineLevel="0" collapsed="false">
      <c r="A305" s="27" t="str">
        <f aca="false">IF(COUNTA(B305:I305)=0,"",ROW()-4)</f>
        <v/>
      </c>
      <c r="B305" s="28"/>
      <c r="C305" s="29"/>
      <c r="D305" s="30"/>
      <c r="E305" s="29"/>
      <c r="F305" s="30"/>
      <c r="G305" s="31"/>
      <c r="H305" s="32"/>
      <c r="I305" s="32"/>
      <c r="J305" s="33" t="str">
        <f aca="false">IF(OR(H305="",I305=""),"",IF(UPPER(SUBSTITUTE(SUBSTITUTE(SUBSTITUTE(H305," ",""),",",""),";",""))=UPPER(SUBSTITUTE(SUBSTITUTE(SUBSTITUTE(I305," ",""),",",""),";","")),"Correct","Wrong"))</f>
        <v/>
      </c>
      <c r="K305" s="29"/>
      <c r="L305" s="29"/>
      <c r="M305" s="27" t="str">
        <f aca="false">IF(E305="","",IFERROR(INDEX(Lists!$G$5:$G$9,MATCH(E305,Lists!$F$5:$F$9,0)),""))</f>
        <v/>
      </c>
      <c r="N305" s="33" t="str">
        <f aca="false">IF(OR(L305="",M305=""),"",IF(L305&gt;M305,"Slow",IF(AND(J305="Wrong",L305&lt;0.5*M305),"Rushed?","OK")))</f>
        <v/>
      </c>
      <c r="O305" s="30"/>
      <c r="P305" s="30"/>
      <c r="Q305" s="34" t="str">
        <f aca="false">IF(OR(B305="",J305=""),"",IF(OR(J305="Wrong",K305="50-50",K305="Guess"),B305+Lists!$Y$5,""))</f>
        <v/>
      </c>
      <c r="R305" s="29"/>
      <c r="S305" s="34" t="str">
        <f aca="false">IF(Q305="","",B305+Lists!$Y$6)</f>
        <v/>
      </c>
      <c r="T305" s="29"/>
      <c r="U305" s="33" t="str">
        <f aca="true">IF(J305="","",IF(Q305="","—",IF(T305="Correct","Mastered",IF(OR(R305="Wrong",T305="Wrong"),"Keep reviewing",IF(AND(R305="",TODAY()&gt;=Q305),"Retry 1 DUE",IF(AND(R305="Correct",T305="",TODAY()&gt;=S305),"Retry 2 DUE",IF(R305="","Retry 1 scheduled","Retry 2 scheduled")))))))</f>
        <v/>
      </c>
    </row>
    <row r="306" customFormat="false" ht="15" hidden="false" customHeight="false" outlineLevel="0" collapsed="false">
      <c r="A306" s="27" t="str">
        <f aca="false">IF(COUNTA(B306:I306)=0,"",ROW()-4)</f>
        <v/>
      </c>
      <c r="B306" s="28"/>
      <c r="C306" s="29"/>
      <c r="D306" s="30"/>
      <c r="E306" s="29"/>
      <c r="F306" s="30"/>
      <c r="G306" s="31"/>
      <c r="H306" s="32"/>
      <c r="I306" s="32"/>
      <c r="J306" s="33" t="str">
        <f aca="false">IF(OR(H306="",I306=""),"",IF(UPPER(SUBSTITUTE(SUBSTITUTE(SUBSTITUTE(H306," ",""),",",""),";",""))=UPPER(SUBSTITUTE(SUBSTITUTE(SUBSTITUTE(I306," ",""),",",""),";","")),"Correct","Wrong"))</f>
        <v/>
      </c>
      <c r="K306" s="29"/>
      <c r="L306" s="29"/>
      <c r="M306" s="27" t="str">
        <f aca="false">IF(E306="","",IFERROR(INDEX(Lists!$G$5:$G$9,MATCH(E306,Lists!$F$5:$F$9,0)),""))</f>
        <v/>
      </c>
      <c r="N306" s="33" t="str">
        <f aca="false">IF(OR(L306="",M306=""),"",IF(L306&gt;M306,"Slow",IF(AND(J306="Wrong",L306&lt;0.5*M306),"Rushed?","OK")))</f>
        <v/>
      </c>
      <c r="O306" s="30"/>
      <c r="P306" s="30"/>
      <c r="Q306" s="34" t="str">
        <f aca="false">IF(OR(B306="",J306=""),"",IF(OR(J306="Wrong",K306="50-50",K306="Guess"),B306+Lists!$Y$5,""))</f>
        <v/>
      </c>
      <c r="R306" s="29"/>
      <c r="S306" s="34" t="str">
        <f aca="false">IF(Q306="","",B306+Lists!$Y$6)</f>
        <v/>
      </c>
      <c r="T306" s="29"/>
      <c r="U306" s="33" t="str">
        <f aca="true">IF(J306="","",IF(Q306="","—",IF(T306="Correct","Mastered",IF(OR(R306="Wrong",T306="Wrong"),"Keep reviewing",IF(AND(R306="",TODAY()&gt;=Q306),"Retry 1 DUE",IF(AND(R306="Correct",T306="",TODAY()&gt;=S306),"Retry 2 DUE",IF(R306="","Retry 1 scheduled","Retry 2 scheduled")))))))</f>
        <v/>
      </c>
    </row>
    <row r="307" customFormat="false" ht="15" hidden="false" customHeight="false" outlineLevel="0" collapsed="false">
      <c r="A307" s="27" t="str">
        <f aca="false">IF(COUNTA(B307:I307)=0,"",ROW()-4)</f>
        <v/>
      </c>
      <c r="B307" s="28"/>
      <c r="C307" s="29"/>
      <c r="D307" s="30"/>
      <c r="E307" s="29"/>
      <c r="F307" s="30"/>
      <c r="G307" s="31"/>
      <c r="H307" s="32"/>
      <c r="I307" s="32"/>
      <c r="J307" s="33" t="str">
        <f aca="false">IF(OR(H307="",I307=""),"",IF(UPPER(SUBSTITUTE(SUBSTITUTE(SUBSTITUTE(H307," ",""),",",""),";",""))=UPPER(SUBSTITUTE(SUBSTITUTE(SUBSTITUTE(I307," ",""),",",""),";","")),"Correct","Wrong"))</f>
        <v/>
      </c>
      <c r="K307" s="29"/>
      <c r="L307" s="29"/>
      <c r="M307" s="27" t="str">
        <f aca="false">IF(E307="","",IFERROR(INDEX(Lists!$G$5:$G$9,MATCH(E307,Lists!$F$5:$F$9,0)),""))</f>
        <v/>
      </c>
      <c r="N307" s="33" t="str">
        <f aca="false">IF(OR(L307="",M307=""),"",IF(L307&gt;M307,"Slow",IF(AND(J307="Wrong",L307&lt;0.5*M307),"Rushed?","OK")))</f>
        <v/>
      </c>
      <c r="O307" s="30"/>
      <c r="P307" s="30"/>
      <c r="Q307" s="34" t="str">
        <f aca="false">IF(OR(B307="",J307=""),"",IF(OR(J307="Wrong",K307="50-50",K307="Guess"),B307+Lists!$Y$5,""))</f>
        <v/>
      </c>
      <c r="R307" s="29"/>
      <c r="S307" s="34" t="str">
        <f aca="false">IF(Q307="","",B307+Lists!$Y$6)</f>
        <v/>
      </c>
      <c r="T307" s="29"/>
      <c r="U307" s="33" t="str">
        <f aca="true">IF(J307="","",IF(Q307="","—",IF(T307="Correct","Mastered",IF(OR(R307="Wrong",T307="Wrong"),"Keep reviewing",IF(AND(R307="",TODAY()&gt;=Q307),"Retry 1 DUE",IF(AND(R307="Correct",T307="",TODAY()&gt;=S307),"Retry 2 DUE",IF(R307="","Retry 1 scheduled","Retry 2 scheduled")))))))</f>
        <v/>
      </c>
    </row>
    <row r="308" customFormat="false" ht="15" hidden="false" customHeight="false" outlineLevel="0" collapsed="false">
      <c r="A308" s="27" t="str">
        <f aca="false">IF(COUNTA(B308:I308)=0,"",ROW()-4)</f>
        <v/>
      </c>
      <c r="B308" s="28"/>
      <c r="C308" s="29"/>
      <c r="D308" s="30"/>
      <c r="E308" s="29"/>
      <c r="F308" s="30"/>
      <c r="G308" s="31"/>
      <c r="H308" s="32"/>
      <c r="I308" s="32"/>
      <c r="J308" s="33" t="str">
        <f aca="false">IF(OR(H308="",I308=""),"",IF(UPPER(SUBSTITUTE(SUBSTITUTE(SUBSTITUTE(H308," ",""),",",""),";",""))=UPPER(SUBSTITUTE(SUBSTITUTE(SUBSTITUTE(I308," ",""),",",""),";","")),"Correct","Wrong"))</f>
        <v/>
      </c>
      <c r="K308" s="29"/>
      <c r="L308" s="29"/>
      <c r="M308" s="27" t="str">
        <f aca="false">IF(E308="","",IFERROR(INDEX(Lists!$G$5:$G$9,MATCH(E308,Lists!$F$5:$F$9,0)),""))</f>
        <v/>
      </c>
      <c r="N308" s="33" t="str">
        <f aca="false">IF(OR(L308="",M308=""),"",IF(L308&gt;M308,"Slow",IF(AND(J308="Wrong",L308&lt;0.5*M308),"Rushed?","OK")))</f>
        <v/>
      </c>
      <c r="O308" s="30"/>
      <c r="P308" s="30"/>
      <c r="Q308" s="34" t="str">
        <f aca="false">IF(OR(B308="",J308=""),"",IF(OR(J308="Wrong",K308="50-50",K308="Guess"),B308+Lists!$Y$5,""))</f>
        <v/>
      </c>
      <c r="R308" s="29"/>
      <c r="S308" s="34" t="str">
        <f aca="false">IF(Q308="","",B308+Lists!$Y$6)</f>
        <v/>
      </c>
      <c r="T308" s="29"/>
      <c r="U308" s="33" t="str">
        <f aca="true">IF(J308="","",IF(Q308="","—",IF(T308="Correct","Mastered",IF(OR(R308="Wrong",T308="Wrong"),"Keep reviewing",IF(AND(R308="",TODAY()&gt;=Q308),"Retry 1 DUE",IF(AND(R308="Correct",T308="",TODAY()&gt;=S308),"Retry 2 DUE",IF(R308="","Retry 1 scheduled","Retry 2 scheduled")))))))</f>
        <v/>
      </c>
    </row>
    <row r="309" customFormat="false" ht="15" hidden="false" customHeight="false" outlineLevel="0" collapsed="false">
      <c r="A309" s="27" t="str">
        <f aca="false">IF(COUNTA(B309:I309)=0,"",ROW()-4)</f>
        <v/>
      </c>
      <c r="B309" s="28"/>
      <c r="C309" s="29"/>
      <c r="D309" s="30"/>
      <c r="E309" s="29"/>
      <c r="F309" s="30"/>
      <c r="G309" s="31"/>
      <c r="H309" s="32"/>
      <c r="I309" s="32"/>
      <c r="J309" s="33" t="str">
        <f aca="false">IF(OR(H309="",I309=""),"",IF(UPPER(SUBSTITUTE(SUBSTITUTE(SUBSTITUTE(H309," ",""),",",""),";",""))=UPPER(SUBSTITUTE(SUBSTITUTE(SUBSTITUTE(I309," ",""),",",""),";","")),"Correct","Wrong"))</f>
        <v/>
      </c>
      <c r="K309" s="29"/>
      <c r="L309" s="29"/>
      <c r="M309" s="27" t="str">
        <f aca="false">IF(E309="","",IFERROR(INDEX(Lists!$G$5:$G$9,MATCH(E309,Lists!$F$5:$F$9,0)),""))</f>
        <v/>
      </c>
      <c r="N309" s="33" t="str">
        <f aca="false">IF(OR(L309="",M309=""),"",IF(L309&gt;M309,"Slow",IF(AND(J309="Wrong",L309&lt;0.5*M309),"Rushed?","OK")))</f>
        <v/>
      </c>
      <c r="O309" s="30"/>
      <c r="P309" s="30"/>
      <c r="Q309" s="34" t="str">
        <f aca="false">IF(OR(B309="",J309=""),"",IF(OR(J309="Wrong",K309="50-50",K309="Guess"),B309+Lists!$Y$5,""))</f>
        <v/>
      </c>
      <c r="R309" s="29"/>
      <c r="S309" s="34" t="str">
        <f aca="false">IF(Q309="","",B309+Lists!$Y$6)</f>
        <v/>
      </c>
      <c r="T309" s="29"/>
      <c r="U309" s="33" t="str">
        <f aca="true">IF(J309="","",IF(Q309="","—",IF(T309="Correct","Mastered",IF(OR(R309="Wrong",T309="Wrong"),"Keep reviewing",IF(AND(R309="",TODAY()&gt;=Q309),"Retry 1 DUE",IF(AND(R309="Correct",T309="",TODAY()&gt;=S309),"Retry 2 DUE",IF(R309="","Retry 1 scheduled","Retry 2 scheduled")))))))</f>
        <v/>
      </c>
    </row>
    <row r="310" customFormat="false" ht="15" hidden="false" customHeight="false" outlineLevel="0" collapsed="false">
      <c r="A310" s="27" t="str">
        <f aca="false">IF(COUNTA(B310:I310)=0,"",ROW()-4)</f>
        <v/>
      </c>
      <c r="B310" s="28"/>
      <c r="C310" s="29"/>
      <c r="D310" s="30"/>
      <c r="E310" s="29"/>
      <c r="F310" s="30"/>
      <c r="G310" s="31"/>
      <c r="H310" s="32"/>
      <c r="I310" s="32"/>
      <c r="J310" s="33" t="str">
        <f aca="false">IF(OR(H310="",I310=""),"",IF(UPPER(SUBSTITUTE(SUBSTITUTE(SUBSTITUTE(H310," ",""),",",""),";",""))=UPPER(SUBSTITUTE(SUBSTITUTE(SUBSTITUTE(I310," ",""),",",""),";","")),"Correct","Wrong"))</f>
        <v/>
      </c>
      <c r="K310" s="29"/>
      <c r="L310" s="29"/>
      <c r="M310" s="27" t="str">
        <f aca="false">IF(E310="","",IFERROR(INDEX(Lists!$G$5:$G$9,MATCH(E310,Lists!$F$5:$F$9,0)),""))</f>
        <v/>
      </c>
      <c r="N310" s="33" t="str">
        <f aca="false">IF(OR(L310="",M310=""),"",IF(L310&gt;M310,"Slow",IF(AND(J310="Wrong",L310&lt;0.5*M310),"Rushed?","OK")))</f>
        <v/>
      </c>
      <c r="O310" s="30"/>
      <c r="P310" s="30"/>
      <c r="Q310" s="34" t="str">
        <f aca="false">IF(OR(B310="",J310=""),"",IF(OR(J310="Wrong",K310="50-50",K310="Guess"),B310+Lists!$Y$5,""))</f>
        <v/>
      </c>
      <c r="R310" s="29"/>
      <c r="S310" s="34" t="str">
        <f aca="false">IF(Q310="","",B310+Lists!$Y$6)</f>
        <v/>
      </c>
      <c r="T310" s="29"/>
      <c r="U310" s="33" t="str">
        <f aca="true">IF(J310="","",IF(Q310="","—",IF(T310="Correct","Mastered",IF(OR(R310="Wrong",T310="Wrong"),"Keep reviewing",IF(AND(R310="",TODAY()&gt;=Q310),"Retry 1 DUE",IF(AND(R310="Correct",T310="",TODAY()&gt;=S310),"Retry 2 DUE",IF(R310="","Retry 1 scheduled","Retry 2 scheduled")))))))</f>
        <v/>
      </c>
    </row>
    <row r="311" customFormat="false" ht="15" hidden="false" customHeight="false" outlineLevel="0" collapsed="false">
      <c r="A311" s="27" t="str">
        <f aca="false">IF(COUNTA(B311:I311)=0,"",ROW()-4)</f>
        <v/>
      </c>
      <c r="B311" s="28"/>
      <c r="C311" s="29"/>
      <c r="D311" s="30"/>
      <c r="E311" s="29"/>
      <c r="F311" s="30"/>
      <c r="G311" s="31"/>
      <c r="H311" s="32"/>
      <c r="I311" s="32"/>
      <c r="J311" s="33" t="str">
        <f aca="false">IF(OR(H311="",I311=""),"",IF(UPPER(SUBSTITUTE(SUBSTITUTE(SUBSTITUTE(H311," ",""),",",""),";",""))=UPPER(SUBSTITUTE(SUBSTITUTE(SUBSTITUTE(I311," ",""),",",""),";","")),"Correct","Wrong"))</f>
        <v/>
      </c>
      <c r="K311" s="29"/>
      <c r="L311" s="29"/>
      <c r="M311" s="27" t="str">
        <f aca="false">IF(E311="","",IFERROR(INDEX(Lists!$G$5:$G$9,MATCH(E311,Lists!$F$5:$F$9,0)),""))</f>
        <v/>
      </c>
      <c r="N311" s="33" t="str">
        <f aca="false">IF(OR(L311="",M311=""),"",IF(L311&gt;M311,"Slow",IF(AND(J311="Wrong",L311&lt;0.5*M311),"Rushed?","OK")))</f>
        <v/>
      </c>
      <c r="O311" s="30"/>
      <c r="P311" s="30"/>
      <c r="Q311" s="34" t="str">
        <f aca="false">IF(OR(B311="",J311=""),"",IF(OR(J311="Wrong",K311="50-50",K311="Guess"),B311+Lists!$Y$5,""))</f>
        <v/>
      </c>
      <c r="R311" s="29"/>
      <c r="S311" s="34" t="str">
        <f aca="false">IF(Q311="","",B311+Lists!$Y$6)</f>
        <v/>
      </c>
      <c r="T311" s="29"/>
      <c r="U311" s="33" t="str">
        <f aca="true">IF(J311="","",IF(Q311="","—",IF(T311="Correct","Mastered",IF(OR(R311="Wrong",T311="Wrong"),"Keep reviewing",IF(AND(R311="",TODAY()&gt;=Q311),"Retry 1 DUE",IF(AND(R311="Correct",T311="",TODAY()&gt;=S311),"Retry 2 DUE",IF(R311="","Retry 1 scheduled","Retry 2 scheduled")))))))</f>
        <v/>
      </c>
    </row>
    <row r="312" customFormat="false" ht="15" hidden="false" customHeight="false" outlineLevel="0" collapsed="false">
      <c r="A312" s="27" t="str">
        <f aca="false">IF(COUNTA(B312:I312)=0,"",ROW()-4)</f>
        <v/>
      </c>
      <c r="B312" s="28"/>
      <c r="C312" s="29"/>
      <c r="D312" s="30"/>
      <c r="E312" s="29"/>
      <c r="F312" s="30"/>
      <c r="G312" s="31"/>
      <c r="H312" s="32"/>
      <c r="I312" s="32"/>
      <c r="J312" s="33" t="str">
        <f aca="false">IF(OR(H312="",I312=""),"",IF(UPPER(SUBSTITUTE(SUBSTITUTE(SUBSTITUTE(H312," ",""),",",""),";",""))=UPPER(SUBSTITUTE(SUBSTITUTE(SUBSTITUTE(I312," ",""),",",""),";","")),"Correct","Wrong"))</f>
        <v/>
      </c>
      <c r="K312" s="29"/>
      <c r="L312" s="29"/>
      <c r="M312" s="27" t="str">
        <f aca="false">IF(E312="","",IFERROR(INDEX(Lists!$G$5:$G$9,MATCH(E312,Lists!$F$5:$F$9,0)),""))</f>
        <v/>
      </c>
      <c r="N312" s="33" t="str">
        <f aca="false">IF(OR(L312="",M312=""),"",IF(L312&gt;M312,"Slow",IF(AND(J312="Wrong",L312&lt;0.5*M312),"Rushed?","OK")))</f>
        <v/>
      </c>
      <c r="O312" s="30"/>
      <c r="P312" s="30"/>
      <c r="Q312" s="34" t="str">
        <f aca="false">IF(OR(B312="",J312=""),"",IF(OR(J312="Wrong",K312="50-50",K312="Guess"),B312+Lists!$Y$5,""))</f>
        <v/>
      </c>
      <c r="R312" s="29"/>
      <c r="S312" s="34" t="str">
        <f aca="false">IF(Q312="","",B312+Lists!$Y$6)</f>
        <v/>
      </c>
      <c r="T312" s="29"/>
      <c r="U312" s="33" t="str">
        <f aca="true">IF(J312="","",IF(Q312="","—",IF(T312="Correct","Mastered",IF(OR(R312="Wrong",T312="Wrong"),"Keep reviewing",IF(AND(R312="",TODAY()&gt;=Q312),"Retry 1 DUE",IF(AND(R312="Correct",T312="",TODAY()&gt;=S312),"Retry 2 DUE",IF(R312="","Retry 1 scheduled","Retry 2 scheduled")))))))</f>
        <v/>
      </c>
    </row>
    <row r="313" customFormat="false" ht="15" hidden="false" customHeight="false" outlineLevel="0" collapsed="false">
      <c r="A313" s="27" t="str">
        <f aca="false">IF(COUNTA(B313:I313)=0,"",ROW()-4)</f>
        <v/>
      </c>
      <c r="B313" s="28"/>
      <c r="C313" s="29"/>
      <c r="D313" s="30"/>
      <c r="E313" s="29"/>
      <c r="F313" s="30"/>
      <c r="G313" s="31"/>
      <c r="H313" s="32"/>
      <c r="I313" s="32"/>
      <c r="J313" s="33" t="str">
        <f aca="false">IF(OR(H313="",I313=""),"",IF(UPPER(SUBSTITUTE(SUBSTITUTE(SUBSTITUTE(H313," ",""),",",""),";",""))=UPPER(SUBSTITUTE(SUBSTITUTE(SUBSTITUTE(I313," ",""),",",""),";","")),"Correct","Wrong"))</f>
        <v/>
      </c>
      <c r="K313" s="29"/>
      <c r="L313" s="29"/>
      <c r="M313" s="27" t="str">
        <f aca="false">IF(E313="","",IFERROR(INDEX(Lists!$G$5:$G$9,MATCH(E313,Lists!$F$5:$F$9,0)),""))</f>
        <v/>
      </c>
      <c r="N313" s="33" t="str">
        <f aca="false">IF(OR(L313="",M313=""),"",IF(L313&gt;M313,"Slow",IF(AND(J313="Wrong",L313&lt;0.5*M313),"Rushed?","OK")))</f>
        <v/>
      </c>
      <c r="O313" s="30"/>
      <c r="P313" s="30"/>
      <c r="Q313" s="34" t="str">
        <f aca="false">IF(OR(B313="",J313=""),"",IF(OR(J313="Wrong",K313="50-50",K313="Guess"),B313+Lists!$Y$5,""))</f>
        <v/>
      </c>
      <c r="R313" s="29"/>
      <c r="S313" s="34" t="str">
        <f aca="false">IF(Q313="","",B313+Lists!$Y$6)</f>
        <v/>
      </c>
      <c r="T313" s="29"/>
      <c r="U313" s="33" t="str">
        <f aca="true">IF(J313="","",IF(Q313="","—",IF(T313="Correct","Mastered",IF(OR(R313="Wrong",T313="Wrong"),"Keep reviewing",IF(AND(R313="",TODAY()&gt;=Q313),"Retry 1 DUE",IF(AND(R313="Correct",T313="",TODAY()&gt;=S313),"Retry 2 DUE",IF(R313="","Retry 1 scheduled","Retry 2 scheduled")))))))</f>
        <v/>
      </c>
    </row>
    <row r="314" customFormat="false" ht="15" hidden="false" customHeight="false" outlineLevel="0" collapsed="false">
      <c r="A314" s="27" t="str">
        <f aca="false">IF(COUNTA(B314:I314)=0,"",ROW()-4)</f>
        <v/>
      </c>
      <c r="B314" s="28"/>
      <c r="C314" s="29"/>
      <c r="D314" s="30"/>
      <c r="E314" s="29"/>
      <c r="F314" s="30"/>
      <c r="G314" s="31"/>
      <c r="H314" s="32"/>
      <c r="I314" s="32"/>
      <c r="J314" s="33" t="str">
        <f aca="false">IF(OR(H314="",I314=""),"",IF(UPPER(SUBSTITUTE(SUBSTITUTE(SUBSTITUTE(H314," ",""),",",""),";",""))=UPPER(SUBSTITUTE(SUBSTITUTE(SUBSTITUTE(I314," ",""),",",""),";","")),"Correct","Wrong"))</f>
        <v/>
      </c>
      <c r="K314" s="29"/>
      <c r="L314" s="29"/>
      <c r="M314" s="27" t="str">
        <f aca="false">IF(E314="","",IFERROR(INDEX(Lists!$G$5:$G$9,MATCH(E314,Lists!$F$5:$F$9,0)),""))</f>
        <v/>
      </c>
      <c r="N314" s="33" t="str">
        <f aca="false">IF(OR(L314="",M314=""),"",IF(L314&gt;M314,"Slow",IF(AND(J314="Wrong",L314&lt;0.5*M314),"Rushed?","OK")))</f>
        <v/>
      </c>
      <c r="O314" s="30"/>
      <c r="P314" s="30"/>
      <c r="Q314" s="34" t="str">
        <f aca="false">IF(OR(B314="",J314=""),"",IF(OR(J314="Wrong",K314="50-50",K314="Guess"),B314+Lists!$Y$5,""))</f>
        <v/>
      </c>
      <c r="R314" s="29"/>
      <c r="S314" s="34" t="str">
        <f aca="false">IF(Q314="","",B314+Lists!$Y$6)</f>
        <v/>
      </c>
      <c r="T314" s="29"/>
      <c r="U314" s="33" t="str">
        <f aca="true">IF(J314="","",IF(Q314="","—",IF(T314="Correct","Mastered",IF(OR(R314="Wrong",T314="Wrong"),"Keep reviewing",IF(AND(R314="",TODAY()&gt;=Q314),"Retry 1 DUE",IF(AND(R314="Correct",T314="",TODAY()&gt;=S314),"Retry 2 DUE",IF(R314="","Retry 1 scheduled","Retry 2 scheduled")))))))</f>
        <v/>
      </c>
    </row>
    <row r="315" customFormat="false" ht="15" hidden="false" customHeight="false" outlineLevel="0" collapsed="false">
      <c r="A315" s="27" t="str">
        <f aca="false">IF(COUNTA(B315:I315)=0,"",ROW()-4)</f>
        <v/>
      </c>
      <c r="B315" s="28"/>
      <c r="C315" s="29"/>
      <c r="D315" s="30"/>
      <c r="E315" s="29"/>
      <c r="F315" s="30"/>
      <c r="G315" s="31"/>
      <c r="H315" s="32"/>
      <c r="I315" s="32"/>
      <c r="J315" s="33" t="str">
        <f aca="false">IF(OR(H315="",I315=""),"",IF(UPPER(SUBSTITUTE(SUBSTITUTE(SUBSTITUTE(H315," ",""),",",""),";",""))=UPPER(SUBSTITUTE(SUBSTITUTE(SUBSTITUTE(I315," ",""),",",""),";","")),"Correct","Wrong"))</f>
        <v/>
      </c>
      <c r="K315" s="29"/>
      <c r="L315" s="29"/>
      <c r="M315" s="27" t="str">
        <f aca="false">IF(E315="","",IFERROR(INDEX(Lists!$G$5:$G$9,MATCH(E315,Lists!$F$5:$F$9,0)),""))</f>
        <v/>
      </c>
      <c r="N315" s="33" t="str">
        <f aca="false">IF(OR(L315="",M315=""),"",IF(L315&gt;M315,"Slow",IF(AND(J315="Wrong",L315&lt;0.5*M315),"Rushed?","OK")))</f>
        <v/>
      </c>
      <c r="O315" s="30"/>
      <c r="P315" s="30"/>
      <c r="Q315" s="34" t="str">
        <f aca="false">IF(OR(B315="",J315=""),"",IF(OR(J315="Wrong",K315="50-50",K315="Guess"),B315+Lists!$Y$5,""))</f>
        <v/>
      </c>
      <c r="R315" s="29"/>
      <c r="S315" s="34" t="str">
        <f aca="false">IF(Q315="","",B315+Lists!$Y$6)</f>
        <v/>
      </c>
      <c r="T315" s="29"/>
      <c r="U315" s="33" t="str">
        <f aca="true">IF(J315="","",IF(Q315="","—",IF(T315="Correct","Mastered",IF(OR(R315="Wrong",T315="Wrong"),"Keep reviewing",IF(AND(R315="",TODAY()&gt;=Q315),"Retry 1 DUE",IF(AND(R315="Correct",T315="",TODAY()&gt;=S315),"Retry 2 DUE",IF(R315="","Retry 1 scheduled","Retry 2 scheduled")))))))</f>
        <v/>
      </c>
    </row>
    <row r="316" customFormat="false" ht="15" hidden="false" customHeight="false" outlineLevel="0" collapsed="false">
      <c r="A316" s="27" t="str">
        <f aca="false">IF(COUNTA(B316:I316)=0,"",ROW()-4)</f>
        <v/>
      </c>
      <c r="B316" s="28"/>
      <c r="C316" s="29"/>
      <c r="D316" s="30"/>
      <c r="E316" s="29"/>
      <c r="F316" s="30"/>
      <c r="G316" s="31"/>
      <c r="H316" s="32"/>
      <c r="I316" s="32"/>
      <c r="J316" s="33" t="str">
        <f aca="false">IF(OR(H316="",I316=""),"",IF(UPPER(SUBSTITUTE(SUBSTITUTE(SUBSTITUTE(H316," ",""),",",""),";",""))=UPPER(SUBSTITUTE(SUBSTITUTE(SUBSTITUTE(I316," ",""),",",""),";","")),"Correct","Wrong"))</f>
        <v/>
      </c>
      <c r="K316" s="29"/>
      <c r="L316" s="29"/>
      <c r="M316" s="27" t="str">
        <f aca="false">IF(E316="","",IFERROR(INDEX(Lists!$G$5:$G$9,MATCH(E316,Lists!$F$5:$F$9,0)),""))</f>
        <v/>
      </c>
      <c r="N316" s="33" t="str">
        <f aca="false">IF(OR(L316="",M316=""),"",IF(L316&gt;M316,"Slow",IF(AND(J316="Wrong",L316&lt;0.5*M316),"Rushed?","OK")))</f>
        <v/>
      </c>
      <c r="O316" s="30"/>
      <c r="P316" s="30"/>
      <c r="Q316" s="34" t="str">
        <f aca="false">IF(OR(B316="",J316=""),"",IF(OR(J316="Wrong",K316="50-50",K316="Guess"),B316+Lists!$Y$5,""))</f>
        <v/>
      </c>
      <c r="R316" s="29"/>
      <c r="S316" s="34" t="str">
        <f aca="false">IF(Q316="","",B316+Lists!$Y$6)</f>
        <v/>
      </c>
      <c r="T316" s="29"/>
      <c r="U316" s="33" t="str">
        <f aca="true">IF(J316="","",IF(Q316="","—",IF(T316="Correct","Mastered",IF(OR(R316="Wrong",T316="Wrong"),"Keep reviewing",IF(AND(R316="",TODAY()&gt;=Q316),"Retry 1 DUE",IF(AND(R316="Correct",T316="",TODAY()&gt;=S316),"Retry 2 DUE",IF(R316="","Retry 1 scheduled","Retry 2 scheduled")))))))</f>
        <v/>
      </c>
    </row>
    <row r="317" customFormat="false" ht="15" hidden="false" customHeight="false" outlineLevel="0" collapsed="false">
      <c r="A317" s="27" t="str">
        <f aca="false">IF(COUNTA(B317:I317)=0,"",ROW()-4)</f>
        <v/>
      </c>
      <c r="B317" s="28"/>
      <c r="C317" s="29"/>
      <c r="D317" s="30"/>
      <c r="E317" s="29"/>
      <c r="F317" s="30"/>
      <c r="G317" s="31"/>
      <c r="H317" s="32"/>
      <c r="I317" s="32"/>
      <c r="J317" s="33" t="str">
        <f aca="false">IF(OR(H317="",I317=""),"",IF(UPPER(SUBSTITUTE(SUBSTITUTE(SUBSTITUTE(H317," ",""),",",""),";",""))=UPPER(SUBSTITUTE(SUBSTITUTE(SUBSTITUTE(I317," ",""),",",""),";","")),"Correct","Wrong"))</f>
        <v/>
      </c>
      <c r="K317" s="29"/>
      <c r="L317" s="29"/>
      <c r="M317" s="27" t="str">
        <f aca="false">IF(E317="","",IFERROR(INDEX(Lists!$G$5:$G$9,MATCH(E317,Lists!$F$5:$F$9,0)),""))</f>
        <v/>
      </c>
      <c r="N317" s="33" t="str">
        <f aca="false">IF(OR(L317="",M317=""),"",IF(L317&gt;M317,"Slow",IF(AND(J317="Wrong",L317&lt;0.5*M317),"Rushed?","OK")))</f>
        <v/>
      </c>
      <c r="O317" s="30"/>
      <c r="P317" s="30"/>
      <c r="Q317" s="34" t="str">
        <f aca="false">IF(OR(B317="",J317=""),"",IF(OR(J317="Wrong",K317="50-50",K317="Guess"),B317+Lists!$Y$5,""))</f>
        <v/>
      </c>
      <c r="R317" s="29"/>
      <c r="S317" s="34" t="str">
        <f aca="false">IF(Q317="","",B317+Lists!$Y$6)</f>
        <v/>
      </c>
      <c r="T317" s="29"/>
      <c r="U317" s="33" t="str">
        <f aca="true">IF(J317="","",IF(Q317="","—",IF(T317="Correct","Mastered",IF(OR(R317="Wrong",T317="Wrong"),"Keep reviewing",IF(AND(R317="",TODAY()&gt;=Q317),"Retry 1 DUE",IF(AND(R317="Correct",T317="",TODAY()&gt;=S317),"Retry 2 DUE",IF(R317="","Retry 1 scheduled","Retry 2 scheduled")))))))</f>
        <v/>
      </c>
    </row>
    <row r="318" customFormat="false" ht="15" hidden="false" customHeight="false" outlineLevel="0" collapsed="false">
      <c r="A318" s="27" t="str">
        <f aca="false">IF(COUNTA(B318:I318)=0,"",ROW()-4)</f>
        <v/>
      </c>
      <c r="B318" s="28"/>
      <c r="C318" s="29"/>
      <c r="D318" s="30"/>
      <c r="E318" s="29"/>
      <c r="F318" s="30"/>
      <c r="G318" s="31"/>
      <c r="H318" s="32"/>
      <c r="I318" s="32"/>
      <c r="J318" s="33" t="str">
        <f aca="false">IF(OR(H318="",I318=""),"",IF(UPPER(SUBSTITUTE(SUBSTITUTE(SUBSTITUTE(H318," ",""),",",""),";",""))=UPPER(SUBSTITUTE(SUBSTITUTE(SUBSTITUTE(I318," ",""),",",""),";","")),"Correct","Wrong"))</f>
        <v/>
      </c>
      <c r="K318" s="29"/>
      <c r="L318" s="29"/>
      <c r="M318" s="27" t="str">
        <f aca="false">IF(E318="","",IFERROR(INDEX(Lists!$G$5:$G$9,MATCH(E318,Lists!$F$5:$F$9,0)),""))</f>
        <v/>
      </c>
      <c r="N318" s="33" t="str">
        <f aca="false">IF(OR(L318="",M318=""),"",IF(L318&gt;M318,"Slow",IF(AND(J318="Wrong",L318&lt;0.5*M318),"Rushed?","OK")))</f>
        <v/>
      </c>
      <c r="O318" s="30"/>
      <c r="P318" s="30"/>
      <c r="Q318" s="34" t="str">
        <f aca="false">IF(OR(B318="",J318=""),"",IF(OR(J318="Wrong",K318="50-50",K318="Guess"),B318+Lists!$Y$5,""))</f>
        <v/>
      </c>
      <c r="R318" s="29"/>
      <c r="S318" s="34" t="str">
        <f aca="false">IF(Q318="","",B318+Lists!$Y$6)</f>
        <v/>
      </c>
      <c r="T318" s="29"/>
      <c r="U318" s="33" t="str">
        <f aca="true">IF(J318="","",IF(Q318="","—",IF(T318="Correct","Mastered",IF(OR(R318="Wrong",T318="Wrong"),"Keep reviewing",IF(AND(R318="",TODAY()&gt;=Q318),"Retry 1 DUE",IF(AND(R318="Correct",T318="",TODAY()&gt;=S318),"Retry 2 DUE",IF(R318="","Retry 1 scheduled","Retry 2 scheduled")))))))</f>
        <v/>
      </c>
    </row>
    <row r="319" customFormat="false" ht="15" hidden="false" customHeight="false" outlineLevel="0" collapsed="false">
      <c r="A319" s="27" t="str">
        <f aca="false">IF(COUNTA(B319:I319)=0,"",ROW()-4)</f>
        <v/>
      </c>
      <c r="B319" s="28"/>
      <c r="C319" s="29"/>
      <c r="D319" s="30"/>
      <c r="E319" s="29"/>
      <c r="F319" s="30"/>
      <c r="G319" s="31"/>
      <c r="H319" s="32"/>
      <c r="I319" s="32"/>
      <c r="J319" s="33" t="str">
        <f aca="false">IF(OR(H319="",I319=""),"",IF(UPPER(SUBSTITUTE(SUBSTITUTE(SUBSTITUTE(H319," ",""),",",""),";",""))=UPPER(SUBSTITUTE(SUBSTITUTE(SUBSTITUTE(I319," ",""),",",""),";","")),"Correct","Wrong"))</f>
        <v/>
      </c>
      <c r="K319" s="29"/>
      <c r="L319" s="29"/>
      <c r="M319" s="27" t="str">
        <f aca="false">IF(E319="","",IFERROR(INDEX(Lists!$G$5:$G$9,MATCH(E319,Lists!$F$5:$F$9,0)),""))</f>
        <v/>
      </c>
      <c r="N319" s="33" t="str">
        <f aca="false">IF(OR(L319="",M319=""),"",IF(L319&gt;M319,"Slow",IF(AND(J319="Wrong",L319&lt;0.5*M319),"Rushed?","OK")))</f>
        <v/>
      </c>
      <c r="O319" s="30"/>
      <c r="P319" s="30"/>
      <c r="Q319" s="34" t="str">
        <f aca="false">IF(OR(B319="",J319=""),"",IF(OR(J319="Wrong",K319="50-50",K319="Guess"),B319+Lists!$Y$5,""))</f>
        <v/>
      </c>
      <c r="R319" s="29"/>
      <c r="S319" s="34" t="str">
        <f aca="false">IF(Q319="","",B319+Lists!$Y$6)</f>
        <v/>
      </c>
      <c r="T319" s="29"/>
      <c r="U319" s="33" t="str">
        <f aca="true">IF(J319="","",IF(Q319="","—",IF(T319="Correct","Mastered",IF(OR(R319="Wrong",T319="Wrong"),"Keep reviewing",IF(AND(R319="",TODAY()&gt;=Q319),"Retry 1 DUE",IF(AND(R319="Correct",T319="",TODAY()&gt;=S319),"Retry 2 DUE",IF(R319="","Retry 1 scheduled","Retry 2 scheduled")))))))</f>
        <v/>
      </c>
    </row>
    <row r="320" customFormat="false" ht="15" hidden="false" customHeight="false" outlineLevel="0" collapsed="false">
      <c r="A320" s="27" t="str">
        <f aca="false">IF(COUNTA(B320:I320)=0,"",ROW()-4)</f>
        <v/>
      </c>
      <c r="B320" s="28"/>
      <c r="C320" s="29"/>
      <c r="D320" s="30"/>
      <c r="E320" s="29"/>
      <c r="F320" s="30"/>
      <c r="G320" s="31"/>
      <c r="H320" s="32"/>
      <c r="I320" s="32"/>
      <c r="J320" s="33" t="str">
        <f aca="false">IF(OR(H320="",I320=""),"",IF(UPPER(SUBSTITUTE(SUBSTITUTE(SUBSTITUTE(H320," ",""),",",""),";",""))=UPPER(SUBSTITUTE(SUBSTITUTE(SUBSTITUTE(I320," ",""),",",""),";","")),"Correct","Wrong"))</f>
        <v/>
      </c>
      <c r="K320" s="29"/>
      <c r="L320" s="29"/>
      <c r="M320" s="27" t="str">
        <f aca="false">IF(E320="","",IFERROR(INDEX(Lists!$G$5:$G$9,MATCH(E320,Lists!$F$5:$F$9,0)),""))</f>
        <v/>
      </c>
      <c r="N320" s="33" t="str">
        <f aca="false">IF(OR(L320="",M320=""),"",IF(L320&gt;M320,"Slow",IF(AND(J320="Wrong",L320&lt;0.5*M320),"Rushed?","OK")))</f>
        <v/>
      </c>
      <c r="O320" s="30"/>
      <c r="P320" s="30"/>
      <c r="Q320" s="34" t="str">
        <f aca="false">IF(OR(B320="",J320=""),"",IF(OR(J320="Wrong",K320="50-50",K320="Guess"),B320+Lists!$Y$5,""))</f>
        <v/>
      </c>
      <c r="R320" s="29"/>
      <c r="S320" s="34" t="str">
        <f aca="false">IF(Q320="","",B320+Lists!$Y$6)</f>
        <v/>
      </c>
      <c r="T320" s="29"/>
      <c r="U320" s="33" t="str">
        <f aca="true">IF(J320="","",IF(Q320="","—",IF(T320="Correct","Mastered",IF(OR(R320="Wrong",T320="Wrong"),"Keep reviewing",IF(AND(R320="",TODAY()&gt;=Q320),"Retry 1 DUE",IF(AND(R320="Correct",T320="",TODAY()&gt;=S320),"Retry 2 DUE",IF(R320="","Retry 1 scheduled","Retry 2 scheduled")))))))</f>
        <v/>
      </c>
    </row>
    <row r="321" customFormat="false" ht="15" hidden="false" customHeight="false" outlineLevel="0" collapsed="false">
      <c r="A321" s="27" t="str">
        <f aca="false">IF(COUNTA(B321:I321)=0,"",ROW()-4)</f>
        <v/>
      </c>
      <c r="B321" s="28"/>
      <c r="C321" s="29"/>
      <c r="D321" s="30"/>
      <c r="E321" s="29"/>
      <c r="F321" s="30"/>
      <c r="G321" s="31"/>
      <c r="H321" s="32"/>
      <c r="I321" s="32"/>
      <c r="J321" s="33" t="str">
        <f aca="false">IF(OR(H321="",I321=""),"",IF(UPPER(SUBSTITUTE(SUBSTITUTE(SUBSTITUTE(H321," ",""),",",""),";",""))=UPPER(SUBSTITUTE(SUBSTITUTE(SUBSTITUTE(I321," ",""),",",""),";","")),"Correct","Wrong"))</f>
        <v/>
      </c>
      <c r="K321" s="29"/>
      <c r="L321" s="29"/>
      <c r="M321" s="27" t="str">
        <f aca="false">IF(E321="","",IFERROR(INDEX(Lists!$G$5:$G$9,MATCH(E321,Lists!$F$5:$F$9,0)),""))</f>
        <v/>
      </c>
      <c r="N321" s="33" t="str">
        <f aca="false">IF(OR(L321="",M321=""),"",IF(L321&gt;M321,"Slow",IF(AND(J321="Wrong",L321&lt;0.5*M321),"Rushed?","OK")))</f>
        <v/>
      </c>
      <c r="O321" s="30"/>
      <c r="P321" s="30"/>
      <c r="Q321" s="34" t="str">
        <f aca="false">IF(OR(B321="",J321=""),"",IF(OR(J321="Wrong",K321="50-50",K321="Guess"),B321+Lists!$Y$5,""))</f>
        <v/>
      </c>
      <c r="R321" s="29"/>
      <c r="S321" s="34" t="str">
        <f aca="false">IF(Q321="","",B321+Lists!$Y$6)</f>
        <v/>
      </c>
      <c r="T321" s="29"/>
      <c r="U321" s="33" t="str">
        <f aca="true">IF(J321="","",IF(Q321="","—",IF(T321="Correct","Mastered",IF(OR(R321="Wrong",T321="Wrong"),"Keep reviewing",IF(AND(R321="",TODAY()&gt;=Q321),"Retry 1 DUE",IF(AND(R321="Correct",T321="",TODAY()&gt;=S321),"Retry 2 DUE",IF(R321="","Retry 1 scheduled","Retry 2 scheduled")))))))</f>
        <v/>
      </c>
    </row>
    <row r="322" customFormat="false" ht="15" hidden="false" customHeight="false" outlineLevel="0" collapsed="false">
      <c r="A322" s="27" t="str">
        <f aca="false">IF(COUNTA(B322:I322)=0,"",ROW()-4)</f>
        <v/>
      </c>
      <c r="B322" s="28"/>
      <c r="C322" s="29"/>
      <c r="D322" s="30"/>
      <c r="E322" s="29"/>
      <c r="F322" s="30"/>
      <c r="G322" s="31"/>
      <c r="H322" s="32"/>
      <c r="I322" s="32"/>
      <c r="J322" s="33" t="str">
        <f aca="false">IF(OR(H322="",I322=""),"",IF(UPPER(SUBSTITUTE(SUBSTITUTE(SUBSTITUTE(H322," ",""),",",""),";",""))=UPPER(SUBSTITUTE(SUBSTITUTE(SUBSTITUTE(I322," ",""),",",""),";","")),"Correct","Wrong"))</f>
        <v/>
      </c>
      <c r="K322" s="29"/>
      <c r="L322" s="29"/>
      <c r="M322" s="27" t="str">
        <f aca="false">IF(E322="","",IFERROR(INDEX(Lists!$G$5:$G$9,MATCH(E322,Lists!$F$5:$F$9,0)),""))</f>
        <v/>
      </c>
      <c r="N322" s="33" t="str">
        <f aca="false">IF(OR(L322="",M322=""),"",IF(L322&gt;M322,"Slow",IF(AND(J322="Wrong",L322&lt;0.5*M322),"Rushed?","OK")))</f>
        <v/>
      </c>
      <c r="O322" s="30"/>
      <c r="P322" s="30"/>
      <c r="Q322" s="34" t="str">
        <f aca="false">IF(OR(B322="",J322=""),"",IF(OR(J322="Wrong",K322="50-50",K322="Guess"),B322+Lists!$Y$5,""))</f>
        <v/>
      </c>
      <c r="R322" s="29"/>
      <c r="S322" s="34" t="str">
        <f aca="false">IF(Q322="","",B322+Lists!$Y$6)</f>
        <v/>
      </c>
      <c r="T322" s="29"/>
      <c r="U322" s="33" t="str">
        <f aca="true">IF(J322="","",IF(Q322="","—",IF(T322="Correct","Mastered",IF(OR(R322="Wrong",T322="Wrong"),"Keep reviewing",IF(AND(R322="",TODAY()&gt;=Q322),"Retry 1 DUE",IF(AND(R322="Correct",T322="",TODAY()&gt;=S322),"Retry 2 DUE",IF(R322="","Retry 1 scheduled","Retry 2 scheduled")))))))</f>
        <v/>
      </c>
    </row>
    <row r="323" customFormat="false" ht="15" hidden="false" customHeight="false" outlineLevel="0" collapsed="false">
      <c r="A323" s="27" t="str">
        <f aca="false">IF(COUNTA(B323:I323)=0,"",ROW()-4)</f>
        <v/>
      </c>
      <c r="B323" s="28"/>
      <c r="C323" s="29"/>
      <c r="D323" s="30"/>
      <c r="E323" s="29"/>
      <c r="F323" s="30"/>
      <c r="G323" s="31"/>
      <c r="H323" s="32"/>
      <c r="I323" s="32"/>
      <c r="J323" s="33" t="str">
        <f aca="false">IF(OR(H323="",I323=""),"",IF(UPPER(SUBSTITUTE(SUBSTITUTE(SUBSTITUTE(H323," ",""),",",""),";",""))=UPPER(SUBSTITUTE(SUBSTITUTE(SUBSTITUTE(I323," ",""),",",""),";","")),"Correct","Wrong"))</f>
        <v/>
      </c>
      <c r="K323" s="29"/>
      <c r="L323" s="29"/>
      <c r="M323" s="27" t="str">
        <f aca="false">IF(E323="","",IFERROR(INDEX(Lists!$G$5:$G$9,MATCH(E323,Lists!$F$5:$F$9,0)),""))</f>
        <v/>
      </c>
      <c r="N323" s="33" t="str">
        <f aca="false">IF(OR(L323="",M323=""),"",IF(L323&gt;M323,"Slow",IF(AND(J323="Wrong",L323&lt;0.5*M323),"Rushed?","OK")))</f>
        <v/>
      </c>
      <c r="O323" s="30"/>
      <c r="P323" s="30"/>
      <c r="Q323" s="34" t="str">
        <f aca="false">IF(OR(B323="",J323=""),"",IF(OR(J323="Wrong",K323="50-50",K323="Guess"),B323+Lists!$Y$5,""))</f>
        <v/>
      </c>
      <c r="R323" s="29"/>
      <c r="S323" s="34" t="str">
        <f aca="false">IF(Q323="","",B323+Lists!$Y$6)</f>
        <v/>
      </c>
      <c r="T323" s="29"/>
      <c r="U323" s="33" t="str">
        <f aca="true">IF(J323="","",IF(Q323="","—",IF(T323="Correct","Mastered",IF(OR(R323="Wrong",T323="Wrong"),"Keep reviewing",IF(AND(R323="",TODAY()&gt;=Q323),"Retry 1 DUE",IF(AND(R323="Correct",T323="",TODAY()&gt;=S323),"Retry 2 DUE",IF(R323="","Retry 1 scheduled","Retry 2 scheduled")))))))</f>
        <v/>
      </c>
    </row>
    <row r="324" customFormat="false" ht="15" hidden="false" customHeight="false" outlineLevel="0" collapsed="false">
      <c r="A324" s="27" t="str">
        <f aca="false">IF(COUNTA(B324:I324)=0,"",ROW()-4)</f>
        <v/>
      </c>
      <c r="B324" s="28"/>
      <c r="C324" s="29"/>
      <c r="D324" s="30"/>
      <c r="E324" s="29"/>
      <c r="F324" s="30"/>
      <c r="G324" s="31"/>
      <c r="H324" s="32"/>
      <c r="I324" s="32"/>
      <c r="J324" s="33" t="str">
        <f aca="false">IF(OR(H324="",I324=""),"",IF(UPPER(SUBSTITUTE(SUBSTITUTE(SUBSTITUTE(H324," ",""),",",""),";",""))=UPPER(SUBSTITUTE(SUBSTITUTE(SUBSTITUTE(I324," ",""),",",""),";","")),"Correct","Wrong"))</f>
        <v/>
      </c>
      <c r="K324" s="29"/>
      <c r="L324" s="29"/>
      <c r="M324" s="27" t="str">
        <f aca="false">IF(E324="","",IFERROR(INDEX(Lists!$G$5:$G$9,MATCH(E324,Lists!$F$5:$F$9,0)),""))</f>
        <v/>
      </c>
      <c r="N324" s="33" t="str">
        <f aca="false">IF(OR(L324="",M324=""),"",IF(L324&gt;M324,"Slow",IF(AND(J324="Wrong",L324&lt;0.5*M324),"Rushed?","OK")))</f>
        <v/>
      </c>
      <c r="O324" s="30"/>
      <c r="P324" s="30"/>
      <c r="Q324" s="34" t="str">
        <f aca="false">IF(OR(B324="",J324=""),"",IF(OR(J324="Wrong",K324="50-50",K324="Guess"),B324+Lists!$Y$5,""))</f>
        <v/>
      </c>
      <c r="R324" s="29"/>
      <c r="S324" s="34" t="str">
        <f aca="false">IF(Q324="","",B324+Lists!$Y$6)</f>
        <v/>
      </c>
      <c r="T324" s="29"/>
      <c r="U324" s="33" t="str">
        <f aca="true">IF(J324="","",IF(Q324="","—",IF(T324="Correct","Mastered",IF(OR(R324="Wrong",T324="Wrong"),"Keep reviewing",IF(AND(R324="",TODAY()&gt;=Q324),"Retry 1 DUE",IF(AND(R324="Correct",T324="",TODAY()&gt;=S324),"Retry 2 DUE",IF(R324="","Retry 1 scheduled","Retry 2 scheduled")))))))</f>
        <v/>
      </c>
    </row>
    <row r="325" customFormat="false" ht="15" hidden="false" customHeight="false" outlineLevel="0" collapsed="false">
      <c r="A325" s="27" t="str">
        <f aca="false">IF(COUNTA(B325:I325)=0,"",ROW()-4)</f>
        <v/>
      </c>
      <c r="B325" s="28"/>
      <c r="C325" s="29"/>
      <c r="D325" s="30"/>
      <c r="E325" s="29"/>
      <c r="F325" s="30"/>
      <c r="G325" s="31"/>
      <c r="H325" s="32"/>
      <c r="I325" s="32"/>
      <c r="J325" s="33" t="str">
        <f aca="false">IF(OR(H325="",I325=""),"",IF(UPPER(SUBSTITUTE(SUBSTITUTE(SUBSTITUTE(H325," ",""),",",""),";",""))=UPPER(SUBSTITUTE(SUBSTITUTE(SUBSTITUTE(I325," ",""),",",""),";","")),"Correct","Wrong"))</f>
        <v/>
      </c>
      <c r="K325" s="29"/>
      <c r="L325" s="29"/>
      <c r="M325" s="27" t="str">
        <f aca="false">IF(E325="","",IFERROR(INDEX(Lists!$G$5:$G$9,MATCH(E325,Lists!$F$5:$F$9,0)),""))</f>
        <v/>
      </c>
      <c r="N325" s="33" t="str">
        <f aca="false">IF(OR(L325="",M325=""),"",IF(L325&gt;M325,"Slow",IF(AND(J325="Wrong",L325&lt;0.5*M325),"Rushed?","OK")))</f>
        <v/>
      </c>
      <c r="O325" s="30"/>
      <c r="P325" s="30"/>
      <c r="Q325" s="34" t="str">
        <f aca="false">IF(OR(B325="",J325=""),"",IF(OR(J325="Wrong",K325="50-50",K325="Guess"),B325+Lists!$Y$5,""))</f>
        <v/>
      </c>
      <c r="R325" s="29"/>
      <c r="S325" s="34" t="str">
        <f aca="false">IF(Q325="","",B325+Lists!$Y$6)</f>
        <v/>
      </c>
      <c r="T325" s="29"/>
      <c r="U325" s="33" t="str">
        <f aca="true">IF(J325="","",IF(Q325="","—",IF(T325="Correct","Mastered",IF(OR(R325="Wrong",T325="Wrong"),"Keep reviewing",IF(AND(R325="",TODAY()&gt;=Q325),"Retry 1 DUE",IF(AND(R325="Correct",T325="",TODAY()&gt;=S325),"Retry 2 DUE",IF(R325="","Retry 1 scheduled","Retry 2 scheduled")))))))</f>
        <v/>
      </c>
    </row>
    <row r="326" customFormat="false" ht="15" hidden="false" customHeight="false" outlineLevel="0" collapsed="false">
      <c r="A326" s="27" t="str">
        <f aca="false">IF(COUNTA(B326:I326)=0,"",ROW()-4)</f>
        <v/>
      </c>
      <c r="B326" s="28"/>
      <c r="C326" s="29"/>
      <c r="D326" s="30"/>
      <c r="E326" s="29"/>
      <c r="F326" s="30"/>
      <c r="G326" s="31"/>
      <c r="H326" s="32"/>
      <c r="I326" s="32"/>
      <c r="J326" s="33" t="str">
        <f aca="false">IF(OR(H326="",I326=""),"",IF(UPPER(SUBSTITUTE(SUBSTITUTE(SUBSTITUTE(H326," ",""),",",""),";",""))=UPPER(SUBSTITUTE(SUBSTITUTE(SUBSTITUTE(I326," ",""),",",""),";","")),"Correct","Wrong"))</f>
        <v/>
      </c>
      <c r="K326" s="29"/>
      <c r="L326" s="29"/>
      <c r="M326" s="27" t="str">
        <f aca="false">IF(E326="","",IFERROR(INDEX(Lists!$G$5:$G$9,MATCH(E326,Lists!$F$5:$F$9,0)),""))</f>
        <v/>
      </c>
      <c r="N326" s="33" t="str">
        <f aca="false">IF(OR(L326="",M326=""),"",IF(L326&gt;M326,"Slow",IF(AND(J326="Wrong",L326&lt;0.5*M326),"Rushed?","OK")))</f>
        <v/>
      </c>
      <c r="O326" s="30"/>
      <c r="P326" s="30"/>
      <c r="Q326" s="34" t="str">
        <f aca="false">IF(OR(B326="",J326=""),"",IF(OR(J326="Wrong",K326="50-50",K326="Guess"),B326+Lists!$Y$5,""))</f>
        <v/>
      </c>
      <c r="R326" s="29"/>
      <c r="S326" s="34" t="str">
        <f aca="false">IF(Q326="","",B326+Lists!$Y$6)</f>
        <v/>
      </c>
      <c r="T326" s="29"/>
      <c r="U326" s="33" t="str">
        <f aca="true">IF(J326="","",IF(Q326="","—",IF(T326="Correct","Mastered",IF(OR(R326="Wrong",T326="Wrong"),"Keep reviewing",IF(AND(R326="",TODAY()&gt;=Q326),"Retry 1 DUE",IF(AND(R326="Correct",T326="",TODAY()&gt;=S326),"Retry 2 DUE",IF(R326="","Retry 1 scheduled","Retry 2 scheduled")))))))</f>
        <v/>
      </c>
    </row>
    <row r="327" customFormat="false" ht="15" hidden="false" customHeight="false" outlineLevel="0" collapsed="false">
      <c r="A327" s="27" t="str">
        <f aca="false">IF(COUNTA(B327:I327)=0,"",ROW()-4)</f>
        <v/>
      </c>
      <c r="B327" s="28"/>
      <c r="C327" s="29"/>
      <c r="D327" s="30"/>
      <c r="E327" s="29"/>
      <c r="F327" s="30"/>
      <c r="G327" s="31"/>
      <c r="H327" s="32"/>
      <c r="I327" s="32"/>
      <c r="J327" s="33" t="str">
        <f aca="false">IF(OR(H327="",I327=""),"",IF(UPPER(SUBSTITUTE(SUBSTITUTE(SUBSTITUTE(H327," ",""),",",""),";",""))=UPPER(SUBSTITUTE(SUBSTITUTE(SUBSTITUTE(I327," ",""),",",""),";","")),"Correct","Wrong"))</f>
        <v/>
      </c>
      <c r="K327" s="29"/>
      <c r="L327" s="29"/>
      <c r="M327" s="27" t="str">
        <f aca="false">IF(E327="","",IFERROR(INDEX(Lists!$G$5:$G$9,MATCH(E327,Lists!$F$5:$F$9,0)),""))</f>
        <v/>
      </c>
      <c r="N327" s="33" t="str">
        <f aca="false">IF(OR(L327="",M327=""),"",IF(L327&gt;M327,"Slow",IF(AND(J327="Wrong",L327&lt;0.5*M327),"Rushed?","OK")))</f>
        <v/>
      </c>
      <c r="O327" s="30"/>
      <c r="P327" s="30"/>
      <c r="Q327" s="34" t="str">
        <f aca="false">IF(OR(B327="",J327=""),"",IF(OR(J327="Wrong",K327="50-50",K327="Guess"),B327+Lists!$Y$5,""))</f>
        <v/>
      </c>
      <c r="R327" s="29"/>
      <c r="S327" s="34" t="str">
        <f aca="false">IF(Q327="","",B327+Lists!$Y$6)</f>
        <v/>
      </c>
      <c r="T327" s="29"/>
      <c r="U327" s="33" t="str">
        <f aca="true">IF(J327="","",IF(Q327="","—",IF(T327="Correct","Mastered",IF(OR(R327="Wrong",T327="Wrong"),"Keep reviewing",IF(AND(R327="",TODAY()&gt;=Q327),"Retry 1 DUE",IF(AND(R327="Correct",T327="",TODAY()&gt;=S327),"Retry 2 DUE",IF(R327="","Retry 1 scheduled","Retry 2 scheduled")))))))</f>
        <v/>
      </c>
    </row>
    <row r="328" customFormat="false" ht="15" hidden="false" customHeight="false" outlineLevel="0" collapsed="false">
      <c r="A328" s="27" t="str">
        <f aca="false">IF(COUNTA(B328:I328)=0,"",ROW()-4)</f>
        <v/>
      </c>
      <c r="B328" s="28"/>
      <c r="C328" s="29"/>
      <c r="D328" s="30"/>
      <c r="E328" s="29"/>
      <c r="F328" s="30"/>
      <c r="G328" s="31"/>
      <c r="H328" s="32"/>
      <c r="I328" s="32"/>
      <c r="J328" s="33" t="str">
        <f aca="false">IF(OR(H328="",I328=""),"",IF(UPPER(SUBSTITUTE(SUBSTITUTE(SUBSTITUTE(H328," ",""),",",""),";",""))=UPPER(SUBSTITUTE(SUBSTITUTE(SUBSTITUTE(I328," ",""),",",""),";","")),"Correct","Wrong"))</f>
        <v/>
      </c>
      <c r="K328" s="29"/>
      <c r="L328" s="29"/>
      <c r="M328" s="27" t="str">
        <f aca="false">IF(E328="","",IFERROR(INDEX(Lists!$G$5:$G$9,MATCH(E328,Lists!$F$5:$F$9,0)),""))</f>
        <v/>
      </c>
      <c r="N328" s="33" t="str">
        <f aca="false">IF(OR(L328="",M328=""),"",IF(L328&gt;M328,"Slow",IF(AND(J328="Wrong",L328&lt;0.5*M328),"Rushed?","OK")))</f>
        <v/>
      </c>
      <c r="O328" s="30"/>
      <c r="P328" s="30"/>
      <c r="Q328" s="34" t="str">
        <f aca="false">IF(OR(B328="",J328=""),"",IF(OR(J328="Wrong",K328="50-50",K328="Guess"),B328+Lists!$Y$5,""))</f>
        <v/>
      </c>
      <c r="R328" s="29"/>
      <c r="S328" s="34" t="str">
        <f aca="false">IF(Q328="","",B328+Lists!$Y$6)</f>
        <v/>
      </c>
      <c r="T328" s="29"/>
      <c r="U328" s="33" t="str">
        <f aca="true">IF(J328="","",IF(Q328="","—",IF(T328="Correct","Mastered",IF(OR(R328="Wrong",T328="Wrong"),"Keep reviewing",IF(AND(R328="",TODAY()&gt;=Q328),"Retry 1 DUE",IF(AND(R328="Correct",T328="",TODAY()&gt;=S328),"Retry 2 DUE",IF(R328="","Retry 1 scheduled","Retry 2 scheduled")))))))</f>
        <v/>
      </c>
    </row>
    <row r="329" customFormat="false" ht="15" hidden="false" customHeight="false" outlineLevel="0" collapsed="false">
      <c r="A329" s="27" t="str">
        <f aca="false">IF(COUNTA(B329:I329)=0,"",ROW()-4)</f>
        <v/>
      </c>
      <c r="B329" s="28"/>
      <c r="C329" s="29"/>
      <c r="D329" s="30"/>
      <c r="E329" s="29"/>
      <c r="F329" s="30"/>
      <c r="G329" s="31"/>
      <c r="H329" s="32"/>
      <c r="I329" s="32"/>
      <c r="J329" s="33" t="str">
        <f aca="false">IF(OR(H329="",I329=""),"",IF(UPPER(SUBSTITUTE(SUBSTITUTE(SUBSTITUTE(H329," ",""),",",""),";",""))=UPPER(SUBSTITUTE(SUBSTITUTE(SUBSTITUTE(I329," ",""),",",""),";","")),"Correct","Wrong"))</f>
        <v/>
      </c>
      <c r="K329" s="29"/>
      <c r="L329" s="29"/>
      <c r="M329" s="27" t="str">
        <f aca="false">IF(E329="","",IFERROR(INDEX(Lists!$G$5:$G$9,MATCH(E329,Lists!$F$5:$F$9,0)),""))</f>
        <v/>
      </c>
      <c r="N329" s="33" t="str">
        <f aca="false">IF(OR(L329="",M329=""),"",IF(L329&gt;M329,"Slow",IF(AND(J329="Wrong",L329&lt;0.5*M329),"Rushed?","OK")))</f>
        <v/>
      </c>
      <c r="O329" s="30"/>
      <c r="P329" s="30"/>
      <c r="Q329" s="34" t="str">
        <f aca="false">IF(OR(B329="",J329=""),"",IF(OR(J329="Wrong",K329="50-50",K329="Guess"),B329+Lists!$Y$5,""))</f>
        <v/>
      </c>
      <c r="R329" s="29"/>
      <c r="S329" s="34" t="str">
        <f aca="false">IF(Q329="","",B329+Lists!$Y$6)</f>
        <v/>
      </c>
      <c r="T329" s="29"/>
      <c r="U329" s="33" t="str">
        <f aca="true">IF(J329="","",IF(Q329="","—",IF(T329="Correct","Mastered",IF(OR(R329="Wrong",T329="Wrong"),"Keep reviewing",IF(AND(R329="",TODAY()&gt;=Q329),"Retry 1 DUE",IF(AND(R329="Correct",T329="",TODAY()&gt;=S329),"Retry 2 DUE",IF(R329="","Retry 1 scheduled","Retry 2 scheduled")))))))</f>
        <v/>
      </c>
    </row>
    <row r="330" customFormat="false" ht="15" hidden="false" customHeight="false" outlineLevel="0" collapsed="false">
      <c r="A330" s="27" t="str">
        <f aca="false">IF(COUNTA(B330:I330)=0,"",ROW()-4)</f>
        <v/>
      </c>
      <c r="B330" s="28"/>
      <c r="C330" s="29"/>
      <c r="D330" s="30"/>
      <c r="E330" s="29"/>
      <c r="F330" s="30"/>
      <c r="G330" s="31"/>
      <c r="H330" s="32"/>
      <c r="I330" s="32"/>
      <c r="J330" s="33" t="str">
        <f aca="false">IF(OR(H330="",I330=""),"",IF(UPPER(SUBSTITUTE(SUBSTITUTE(SUBSTITUTE(H330," ",""),",",""),";",""))=UPPER(SUBSTITUTE(SUBSTITUTE(SUBSTITUTE(I330," ",""),",",""),";","")),"Correct","Wrong"))</f>
        <v/>
      </c>
      <c r="K330" s="29"/>
      <c r="L330" s="29"/>
      <c r="M330" s="27" t="str">
        <f aca="false">IF(E330="","",IFERROR(INDEX(Lists!$G$5:$G$9,MATCH(E330,Lists!$F$5:$F$9,0)),""))</f>
        <v/>
      </c>
      <c r="N330" s="33" t="str">
        <f aca="false">IF(OR(L330="",M330=""),"",IF(L330&gt;M330,"Slow",IF(AND(J330="Wrong",L330&lt;0.5*M330),"Rushed?","OK")))</f>
        <v/>
      </c>
      <c r="O330" s="30"/>
      <c r="P330" s="30"/>
      <c r="Q330" s="34" t="str">
        <f aca="false">IF(OR(B330="",J330=""),"",IF(OR(J330="Wrong",K330="50-50",K330="Guess"),B330+Lists!$Y$5,""))</f>
        <v/>
      </c>
      <c r="R330" s="29"/>
      <c r="S330" s="34" t="str">
        <f aca="false">IF(Q330="","",B330+Lists!$Y$6)</f>
        <v/>
      </c>
      <c r="T330" s="29"/>
      <c r="U330" s="33" t="str">
        <f aca="true">IF(J330="","",IF(Q330="","—",IF(T330="Correct","Mastered",IF(OR(R330="Wrong",T330="Wrong"),"Keep reviewing",IF(AND(R330="",TODAY()&gt;=Q330),"Retry 1 DUE",IF(AND(R330="Correct",T330="",TODAY()&gt;=S330),"Retry 2 DUE",IF(R330="","Retry 1 scheduled","Retry 2 scheduled")))))))</f>
        <v/>
      </c>
    </row>
    <row r="331" customFormat="false" ht="15" hidden="false" customHeight="false" outlineLevel="0" collapsed="false">
      <c r="A331" s="27" t="str">
        <f aca="false">IF(COUNTA(B331:I331)=0,"",ROW()-4)</f>
        <v/>
      </c>
      <c r="B331" s="28"/>
      <c r="C331" s="29"/>
      <c r="D331" s="30"/>
      <c r="E331" s="29"/>
      <c r="F331" s="30"/>
      <c r="G331" s="31"/>
      <c r="H331" s="32"/>
      <c r="I331" s="32"/>
      <c r="J331" s="33" t="str">
        <f aca="false">IF(OR(H331="",I331=""),"",IF(UPPER(SUBSTITUTE(SUBSTITUTE(SUBSTITUTE(H331," ",""),",",""),";",""))=UPPER(SUBSTITUTE(SUBSTITUTE(SUBSTITUTE(I331," ",""),",",""),";","")),"Correct","Wrong"))</f>
        <v/>
      </c>
      <c r="K331" s="29"/>
      <c r="L331" s="29"/>
      <c r="M331" s="27" t="str">
        <f aca="false">IF(E331="","",IFERROR(INDEX(Lists!$G$5:$G$9,MATCH(E331,Lists!$F$5:$F$9,0)),""))</f>
        <v/>
      </c>
      <c r="N331" s="33" t="str">
        <f aca="false">IF(OR(L331="",M331=""),"",IF(L331&gt;M331,"Slow",IF(AND(J331="Wrong",L331&lt;0.5*M331),"Rushed?","OK")))</f>
        <v/>
      </c>
      <c r="O331" s="30"/>
      <c r="P331" s="30"/>
      <c r="Q331" s="34" t="str">
        <f aca="false">IF(OR(B331="",J331=""),"",IF(OR(J331="Wrong",K331="50-50",K331="Guess"),B331+Lists!$Y$5,""))</f>
        <v/>
      </c>
      <c r="R331" s="29"/>
      <c r="S331" s="34" t="str">
        <f aca="false">IF(Q331="","",B331+Lists!$Y$6)</f>
        <v/>
      </c>
      <c r="T331" s="29"/>
      <c r="U331" s="33" t="str">
        <f aca="true">IF(J331="","",IF(Q331="","—",IF(T331="Correct","Mastered",IF(OR(R331="Wrong",T331="Wrong"),"Keep reviewing",IF(AND(R331="",TODAY()&gt;=Q331),"Retry 1 DUE",IF(AND(R331="Correct",T331="",TODAY()&gt;=S331),"Retry 2 DUE",IF(R331="","Retry 1 scheduled","Retry 2 scheduled")))))))</f>
        <v/>
      </c>
    </row>
    <row r="332" customFormat="false" ht="15" hidden="false" customHeight="false" outlineLevel="0" collapsed="false">
      <c r="A332" s="27" t="str">
        <f aca="false">IF(COUNTA(B332:I332)=0,"",ROW()-4)</f>
        <v/>
      </c>
      <c r="B332" s="28"/>
      <c r="C332" s="29"/>
      <c r="D332" s="30"/>
      <c r="E332" s="29"/>
      <c r="F332" s="30"/>
      <c r="G332" s="31"/>
      <c r="H332" s="32"/>
      <c r="I332" s="32"/>
      <c r="J332" s="33" t="str">
        <f aca="false">IF(OR(H332="",I332=""),"",IF(UPPER(SUBSTITUTE(SUBSTITUTE(SUBSTITUTE(H332," ",""),",",""),";",""))=UPPER(SUBSTITUTE(SUBSTITUTE(SUBSTITUTE(I332," ",""),",",""),";","")),"Correct","Wrong"))</f>
        <v/>
      </c>
      <c r="K332" s="29"/>
      <c r="L332" s="29"/>
      <c r="M332" s="27" t="str">
        <f aca="false">IF(E332="","",IFERROR(INDEX(Lists!$G$5:$G$9,MATCH(E332,Lists!$F$5:$F$9,0)),""))</f>
        <v/>
      </c>
      <c r="N332" s="33" t="str">
        <f aca="false">IF(OR(L332="",M332=""),"",IF(L332&gt;M332,"Slow",IF(AND(J332="Wrong",L332&lt;0.5*M332),"Rushed?","OK")))</f>
        <v/>
      </c>
      <c r="O332" s="30"/>
      <c r="P332" s="30"/>
      <c r="Q332" s="34" t="str">
        <f aca="false">IF(OR(B332="",J332=""),"",IF(OR(J332="Wrong",K332="50-50",K332="Guess"),B332+Lists!$Y$5,""))</f>
        <v/>
      </c>
      <c r="R332" s="29"/>
      <c r="S332" s="34" t="str">
        <f aca="false">IF(Q332="","",B332+Lists!$Y$6)</f>
        <v/>
      </c>
      <c r="T332" s="29"/>
      <c r="U332" s="33" t="str">
        <f aca="true">IF(J332="","",IF(Q332="","—",IF(T332="Correct","Mastered",IF(OR(R332="Wrong",T332="Wrong"),"Keep reviewing",IF(AND(R332="",TODAY()&gt;=Q332),"Retry 1 DUE",IF(AND(R332="Correct",T332="",TODAY()&gt;=S332),"Retry 2 DUE",IF(R332="","Retry 1 scheduled","Retry 2 scheduled")))))))</f>
        <v/>
      </c>
    </row>
    <row r="333" customFormat="false" ht="15" hidden="false" customHeight="false" outlineLevel="0" collapsed="false">
      <c r="A333" s="27" t="str">
        <f aca="false">IF(COUNTA(B333:I333)=0,"",ROW()-4)</f>
        <v/>
      </c>
      <c r="B333" s="28"/>
      <c r="C333" s="29"/>
      <c r="D333" s="30"/>
      <c r="E333" s="29"/>
      <c r="F333" s="30"/>
      <c r="G333" s="31"/>
      <c r="H333" s="32"/>
      <c r="I333" s="32"/>
      <c r="J333" s="33" t="str">
        <f aca="false">IF(OR(H333="",I333=""),"",IF(UPPER(SUBSTITUTE(SUBSTITUTE(SUBSTITUTE(H333," ",""),",",""),";",""))=UPPER(SUBSTITUTE(SUBSTITUTE(SUBSTITUTE(I333," ",""),",",""),";","")),"Correct","Wrong"))</f>
        <v/>
      </c>
      <c r="K333" s="29"/>
      <c r="L333" s="29"/>
      <c r="M333" s="27" t="str">
        <f aca="false">IF(E333="","",IFERROR(INDEX(Lists!$G$5:$G$9,MATCH(E333,Lists!$F$5:$F$9,0)),""))</f>
        <v/>
      </c>
      <c r="N333" s="33" t="str">
        <f aca="false">IF(OR(L333="",M333=""),"",IF(L333&gt;M333,"Slow",IF(AND(J333="Wrong",L333&lt;0.5*M333),"Rushed?","OK")))</f>
        <v/>
      </c>
      <c r="O333" s="30"/>
      <c r="P333" s="30"/>
      <c r="Q333" s="34" t="str">
        <f aca="false">IF(OR(B333="",J333=""),"",IF(OR(J333="Wrong",K333="50-50",K333="Guess"),B333+Lists!$Y$5,""))</f>
        <v/>
      </c>
      <c r="R333" s="29"/>
      <c r="S333" s="34" t="str">
        <f aca="false">IF(Q333="","",B333+Lists!$Y$6)</f>
        <v/>
      </c>
      <c r="T333" s="29"/>
      <c r="U333" s="33" t="str">
        <f aca="true">IF(J333="","",IF(Q333="","—",IF(T333="Correct","Mastered",IF(OR(R333="Wrong",T333="Wrong"),"Keep reviewing",IF(AND(R333="",TODAY()&gt;=Q333),"Retry 1 DUE",IF(AND(R333="Correct",T333="",TODAY()&gt;=S333),"Retry 2 DUE",IF(R333="","Retry 1 scheduled","Retry 2 scheduled")))))))</f>
        <v/>
      </c>
    </row>
    <row r="334" customFormat="false" ht="15" hidden="false" customHeight="false" outlineLevel="0" collapsed="false">
      <c r="A334" s="27" t="str">
        <f aca="false">IF(COUNTA(B334:I334)=0,"",ROW()-4)</f>
        <v/>
      </c>
      <c r="B334" s="28"/>
      <c r="C334" s="29"/>
      <c r="D334" s="30"/>
      <c r="E334" s="29"/>
      <c r="F334" s="30"/>
      <c r="G334" s="31"/>
      <c r="H334" s="32"/>
      <c r="I334" s="32"/>
      <c r="J334" s="33" t="str">
        <f aca="false">IF(OR(H334="",I334=""),"",IF(UPPER(SUBSTITUTE(SUBSTITUTE(SUBSTITUTE(H334," ",""),",",""),";",""))=UPPER(SUBSTITUTE(SUBSTITUTE(SUBSTITUTE(I334," ",""),",",""),";","")),"Correct","Wrong"))</f>
        <v/>
      </c>
      <c r="K334" s="29"/>
      <c r="L334" s="29"/>
      <c r="M334" s="27" t="str">
        <f aca="false">IF(E334="","",IFERROR(INDEX(Lists!$G$5:$G$9,MATCH(E334,Lists!$F$5:$F$9,0)),""))</f>
        <v/>
      </c>
      <c r="N334" s="33" t="str">
        <f aca="false">IF(OR(L334="",M334=""),"",IF(L334&gt;M334,"Slow",IF(AND(J334="Wrong",L334&lt;0.5*M334),"Rushed?","OK")))</f>
        <v/>
      </c>
      <c r="O334" s="30"/>
      <c r="P334" s="30"/>
      <c r="Q334" s="34" t="str">
        <f aca="false">IF(OR(B334="",J334=""),"",IF(OR(J334="Wrong",K334="50-50",K334="Guess"),B334+Lists!$Y$5,""))</f>
        <v/>
      </c>
      <c r="R334" s="29"/>
      <c r="S334" s="34" t="str">
        <f aca="false">IF(Q334="","",B334+Lists!$Y$6)</f>
        <v/>
      </c>
      <c r="T334" s="29"/>
      <c r="U334" s="33" t="str">
        <f aca="true">IF(J334="","",IF(Q334="","—",IF(T334="Correct","Mastered",IF(OR(R334="Wrong",T334="Wrong"),"Keep reviewing",IF(AND(R334="",TODAY()&gt;=Q334),"Retry 1 DUE",IF(AND(R334="Correct",T334="",TODAY()&gt;=S334),"Retry 2 DUE",IF(R334="","Retry 1 scheduled","Retry 2 scheduled")))))))</f>
        <v/>
      </c>
    </row>
    <row r="335" customFormat="false" ht="15" hidden="false" customHeight="false" outlineLevel="0" collapsed="false">
      <c r="A335" s="27" t="str">
        <f aca="false">IF(COUNTA(B335:I335)=0,"",ROW()-4)</f>
        <v/>
      </c>
      <c r="B335" s="28"/>
      <c r="C335" s="29"/>
      <c r="D335" s="30"/>
      <c r="E335" s="29"/>
      <c r="F335" s="30"/>
      <c r="G335" s="31"/>
      <c r="H335" s="32"/>
      <c r="I335" s="32"/>
      <c r="J335" s="33" t="str">
        <f aca="false">IF(OR(H335="",I335=""),"",IF(UPPER(SUBSTITUTE(SUBSTITUTE(SUBSTITUTE(H335," ",""),",",""),";",""))=UPPER(SUBSTITUTE(SUBSTITUTE(SUBSTITUTE(I335," ",""),",",""),";","")),"Correct","Wrong"))</f>
        <v/>
      </c>
      <c r="K335" s="29"/>
      <c r="L335" s="29"/>
      <c r="M335" s="27" t="str">
        <f aca="false">IF(E335="","",IFERROR(INDEX(Lists!$G$5:$G$9,MATCH(E335,Lists!$F$5:$F$9,0)),""))</f>
        <v/>
      </c>
      <c r="N335" s="33" t="str">
        <f aca="false">IF(OR(L335="",M335=""),"",IF(L335&gt;M335,"Slow",IF(AND(J335="Wrong",L335&lt;0.5*M335),"Rushed?","OK")))</f>
        <v/>
      </c>
      <c r="O335" s="30"/>
      <c r="P335" s="30"/>
      <c r="Q335" s="34" t="str">
        <f aca="false">IF(OR(B335="",J335=""),"",IF(OR(J335="Wrong",K335="50-50",K335="Guess"),B335+Lists!$Y$5,""))</f>
        <v/>
      </c>
      <c r="R335" s="29"/>
      <c r="S335" s="34" t="str">
        <f aca="false">IF(Q335="","",B335+Lists!$Y$6)</f>
        <v/>
      </c>
      <c r="T335" s="29"/>
      <c r="U335" s="33" t="str">
        <f aca="true">IF(J335="","",IF(Q335="","—",IF(T335="Correct","Mastered",IF(OR(R335="Wrong",T335="Wrong"),"Keep reviewing",IF(AND(R335="",TODAY()&gt;=Q335),"Retry 1 DUE",IF(AND(R335="Correct",T335="",TODAY()&gt;=S335),"Retry 2 DUE",IF(R335="","Retry 1 scheduled","Retry 2 scheduled")))))))</f>
        <v/>
      </c>
    </row>
    <row r="336" customFormat="false" ht="15" hidden="false" customHeight="false" outlineLevel="0" collapsed="false">
      <c r="A336" s="27" t="str">
        <f aca="false">IF(COUNTA(B336:I336)=0,"",ROW()-4)</f>
        <v/>
      </c>
      <c r="B336" s="28"/>
      <c r="C336" s="29"/>
      <c r="D336" s="30"/>
      <c r="E336" s="29"/>
      <c r="F336" s="30"/>
      <c r="G336" s="31"/>
      <c r="H336" s="32"/>
      <c r="I336" s="32"/>
      <c r="J336" s="33" t="str">
        <f aca="false">IF(OR(H336="",I336=""),"",IF(UPPER(SUBSTITUTE(SUBSTITUTE(SUBSTITUTE(H336," ",""),",",""),";",""))=UPPER(SUBSTITUTE(SUBSTITUTE(SUBSTITUTE(I336," ",""),",",""),";","")),"Correct","Wrong"))</f>
        <v/>
      </c>
      <c r="K336" s="29"/>
      <c r="L336" s="29"/>
      <c r="M336" s="27" t="str">
        <f aca="false">IF(E336="","",IFERROR(INDEX(Lists!$G$5:$G$9,MATCH(E336,Lists!$F$5:$F$9,0)),""))</f>
        <v/>
      </c>
      <c r="N336" s="33" t="str">
        <f aca="false">IF(OR(L336="",M336=""),"",IF(L336&gt;M336,"Slow",IF(AND(J336="Wrong",L336&lt;0.5*M336),"Rushed?","OK")))</f>
        <v/>
      </c>
      <c r="O336" s="30"/>
      <c r="P336" s="30"/>
      <c r="Q336" s="34" t="str">
        <f aca="false">IF(OR(B336="",J336=""),"",IF(OR(J336="Wrong",K336="50-50",K336="Guess"),B336+Lists!$Y$5,""))</f>
        <v/>
      </c>
      <c r="R336" s="29"/>
      <c r="S336" s="34" t="str">
        <f aca="false">IF(Q336="","",B336+Lists!$Y$6)</f>
        <v/>
      </c>
      <c r="T336" s="29"/>
      <c r="U336" s="33" t="str">
        <f aca="true">IF(J336="","",IF(Q336="","—",IF(T336="Correct","Mastered",IF(OR(R336="Wrong",T336="Wrong"),"Keep reviewing",IF(AND(R336="",TODAY()&gt;=Q336),"Retry 1 DUE",IF(AND(R336="Correct",T336="",TODAY()&gt;=S336),"Retry 2 DUE",IF(R336="","Retry 1 scheduled","Retry 2 scheduled")))))))</f>
        <v/>
      </c>
    </row>
    <row r="337" customFormat="false" ht="15" hidden="false" customHeight="false" outlineLevel="0" collapsed="false">
      <c r="A337" s="27" t="str">
        <f aca="false">IF(COUNTA(B337:I337)=0,"",ROW()-4)</f>
        <v/>
      </c>
      <c r="B337" s="28"/>
      <c r="C337" s="29"/>
      <c r="D337" s="30"/>
      <c r="E337" s="29"/>
      <c r="F337" s="30"/>
      <c r="G337" s="31"/>
      <c r="H337" s="32"/>
      <c r="I337" s="32"/>
      <c r="J337" s="33" t="str">
        <f aca="false">IF(OR(H337="",I337=""),"",IF(UPPER(SUBSTITUTE(SUBSTITUTE(SUBSTITUTE(H337," ",""),",",""),";",""))=UPPER(SUBSTITUTE(SUBSTITUTE(SUBSTITUTE(I337," ",""),",",""),";","")),"Correct","Wrong"))</f>
        <v/>
      </c>
      <c r="K337" s="29"/>
      <c r="L337" s="29"/>
      <c r="M337" s="27" t="str">
        <f aca="false">IF(E337="","",IFERROR(INDEX(Lists!$G$5:$G$9,MATCH(E337,Lists!$F$5:$F$9,0)),""))</f>
        <v/>
      </c>
      <c r="N337" s="33" t="str">
        <f aca="false">IF(OR(L337="",M337=""),"",IF(L337&gt;M337,"Slow",IF(AND(J337="Wrong",L337&lt;0.5*M337),"Rushed?","OK")))</f>
        <v/>
      </c>
      <c r="O337" s="30"/>
      <c r="P337" s="30"/>
      <c r="Q337" s="34" t="str">
        <f aca="false">IF(OR(B337="",J337=""),"",IF(OR(J337="Wrong",K337="50-50",K337="Guess"),B337+Lists!$Y$5,""))</f>
        <v/>
      </c>
      <c r="R337" s="29"/>
      <c r="S337" s="34" t="str">
        <f aca="false">IF(Q337="","",B337+Lists!$Y$6)</f>
        <v/>
      </c>
      <c r="T337" s="29"/>
      <c r="U337" s="33" t="str">
        <f aca="true">IF(J337="","",IF(Q337="","—",IF(T337="Correct","Mastered",IF(OR(R337="Wrong",T337="Wrong"),"Keep reviewing",IF(AND(R337="",TODAY()&gt;=Q337),"Retry 1 DUE",IF(AND(R337="Correct",T337="",TODAY()&gt;=S337),"Retry 2 DUE",IF(R337="","Retry 1 scheduled","Retry 2 scheduled")))))))</f>
        <v/>
      </c>
    </row>
    <row r="338" customFormat="false" ht="15" hidden="false" customHeight="false" outlineLevel="0" collapsed="false">
      <c r="A338" s="27" t="str">
        <f aca="false">IF(COUNTA(B338:I338)=0,"",ROW()-4)</f>
        <v/>
      </c>
      <c r="B338" s="28"/>
      <c r="C338" s="29"/>
      <c r="D338" s="30"/>
      <c r="E338" s="29"/>
      <c r="F338" s="30"/>
      <c r="G338" s="31"/>
      <c r="H338" s="32"/>
      <c r="I338" s="32"/>
      <c r="J338" s="33" t="str">
        <f aca="false">IF(OR(H338="",I338=""),"",IF(UPPER(SUBSTITUTE(SUBSTITUTE(SUBSTITUTE(H338," ",""),",",""),";",""))=UPPER(SUBSTITUTE(SUBSTITUTE(SUBSTITUTE(I338," ",""),",",""),";","")),"Correct","Wrong"))</f>
        <v/>
      </c>
      <c r="K338" s="29"/>
      <c r="L338" s="29"/>
      <c r="M338" s="27" t="str">
        <f aca="false">IF(E338="","",IFERROR(INDEX(Lists!$G$5:$G$9,MATCH(E338,Lists!$F$5:$F$9,0)),""))</f>
        <v/>
      </c>
      <c r="N338" s="33" t="str">
        <f aca="false">IF(OR(L338="",M338=""),"",IF(L338&gt;M338,"Slow",IF(AND(J338="Wrong",L338&lt;0.5*M338),"Rushed?","OK")))</f>
        <v/>
      </c>
      <c r="O338" s="30"/>
      <c r="P338" s="30"/>
      <c r="Q338" s="34" t="str">
        <f aca="false">IF(OR(B338="",J338=""),"",IF(OR(J338="Wrong",K338="50-50",K338="Guess"),B338+Lists!$Y$5,""))</f>
        <v/>
      </c>
      <c r="R338" s="29"/>
      <c r="S338" s="34" t="str">
        <f aca="false">IF(Q338="","",B338+Lists!$Y$6)</f>
        <v/>
      </c>
      <c r="T338" s="29"/>
      <c r="U338" s="33" t="str">
        <f aca="true">IF(J338="","",IF(Q338="","—",IF(T338="Correct","Mastered",IF(OR(R338="Wrong",T338="Wrong"),"Keep reviewing",IF(AND(R338="",TODAY()&gt;=Q338),"Retry 1 DUE",IF(AND(R338="Correct",T338="",TODAY()&gt;=S338),"Retry 2 DUE",IF(R338="","Retry 1 scheduled","Retry 2 scheduled")))))))</f>
        <v/>
      </c>
    </row>
    <row r="339" customFormat="false" ht="15" hidden="false" customHeight="false" outlineLevel="0" collapsed="false">
      <c r="A339" s="27" t="str">
        <f aca="false">IF(COUNTA(B339:I339)=0,"",ROW()-4)</f>
        <v/>
      </c>
      <c r="B339" s="28"/>
      <c r="C339" s="29"/>
      <c r="D339" s="30"/>
      <c r="E339" s="29"/>
      <c r="F339" s="30"/>
      <c r="G339" s="31"/>
      <c r="H339" s="32"/>
      <c r="I339" s="32"/>
      <c r="J339" s="33" t="str">
        <f aca="false">IF(OR(H339="",I339=""),"",IF(UPPER(SUBSTITUTE(SUBSTITUTE(SUBSTITUTE(H339," ",""),",",""),";",""))=UPPER(SUBSTITUTE(SUBSTITUTE(SUBSTITUTE(I339," ",""),",",""),";","")),"Correct","Wrong"))</f>
        <v/>
      </c>
      <c r="K339" s="29"/>
      <c r="L339" s="29"/>
      <c r="M339" s="27" t="str">
        <f aca="false">IF(E339="","",IFERROR(INDEX(Lists!$G$5:$G$9,MATCH(E339,Lists!$F$5:$F$9,0)),""))</f>
        <v/>
      </c>
      <c r="N339" s="33" t="str">
        <f aca="false">IF(OR(L339="",M339=""),"",IF(L339&gt;M339,"Slow",IF(AND(J339="Wrong",L339&lt;0.5*M339),"Rushed?","OK")))</f>
        <v/>
      </c>
      <c r="O339" s="30"/>
      <c r="P339" s="30"/>
      <c r="Q339" s="34" t="str">
        <f aca="false">IF(OR(B339="",J339=""),"",IF(OR(J339="Wrong",K339="50-50",K339="Guess"),B339+Lists!$Y$5,""))</f>
        <v/>
      </c>
      <c r="R339" s="29"/>
      <c r="S339" s="34" t="str">
        <f aca="false">IF(Q339="","",B339+Lists!$Y$6)</f>
        <v/>
      </c>
      <c r="T339" s="29"/>
      <c r="U339" s="33" t="str">
        <f aca="true">IF(J339="","",IF(Q339="","—",IF(T339="Correct","Mastered",IF(OR(R339="Wrong",T339="Wrong"),"Keep reviewing",IF(AND(R339="",TODAY()&gt;=Q339),"Retry 1 DUE",IF(AND(R339="Correct",T339="",TODAY()&gt;=S339),"Retry 2 DUE",IF(R339="","Retry 1 scheduled","Retry 2 scheduled")))))))</f>
        <v/>
      </c>
    </row>
    <row r="340" customFormat="false" ht="15" hidden="false" customHeight="false" outlineLevel="0" collapsed="false">
      <c r="A340" s="27" t="str">
        <f aca="false">IF(COUNTA(B340:I340)=0,"",ROW()-4)</f>
        <v/>
      </c>
      <c r="B340" s="28"/>
      <c r="C340" s="29"/>
      <c r="D340" s="30"/>
      <c r="E340" s="29"/>
      <c r="F340" s="30"/>
      <c r="G340" s="31"/>
      <c r="H340" s="32"/>
      <c r="I340" s="32"/>
      <c r="J340" s="33" t="str">
        <f aca="false">IF(OR(H340="",I340=""),"",IF(UPPER(SUBSTITUTE(SUBSTITUTE(SUBSTITUTE(H340," ",""),",",""),";",""))=UPPER(SUBSTITUTE(SUBSTITUTE(SUBSTITUTE(I340," ",""),",",""),";","")),"Correct","Wrong"))</f>
        <v/>
      </c>
      <c r="K340" s="29"/>
      <c r="L340" s="29"/>
      <c r="M340" s="27" t="str">
        <f aca="false">IF(E340="","",IFERROR(INDEX(Lists!$G$5:$G$9,MATCH(E340,Lists!$F$5:$F$9,0)),""))</f>
        <v/>
      </c>
      <c r="N340" s="33" t="str">
        <f aca="false">IF(OR(L340="",M340=""),"",IF(L340&gt;M340,"Slow",IF(AND(J340="Wrong",L340&lt;0.5*M340),"Rushed?","OK")))</f>
        <v/>
      </c>
      <c r="O340" s="30"/>
      <c r="P340" s="30"/>
      <c r="Q340" s="34" t="str">
        <f aca="false">IF(OR(B340="",J340=""),"",IF(OR(J340="Wrong",K340="50-50",K340="Guess"),B340+Lists!$Y$5,""))</f>
        <v/>
      </c>
      <c r="R340" s="29"/>
      <c r="S340" s="34" t="str">
        <f aca="false">IF(Q340="","",B340+Lists!$Y$6)</f>
        <v/>
      </c>
      <c r="T340" s="29"/>
      <c r="U340" s="33" t="str">
        <f aca="true">IF(J340="","",IF(Q340="","—",IF(T340="Correct","Mastered",IF(OR(R340="Wrong",T340="Wrong"),"Keep reviewing",IF(AND(R340="",TODAY()&gt;=Q340),"Retry 1 DUE",IF(AND(R340="Correct",T340="",TODAY()&gt;=S340),"Retry 2 DUE",IF(R340="","Retry 1 scheduled","Retry 2 scheduled")))))))</f>
        <v/>
      </c>
    </row>
    <row r="341" customFormat="false" ht="15" hidden="false" customHeight="false" outlineLevel="0" collapsed="false">
      <c r="A341" s="27" t="str">
        <f aca="false">IF(COUNTA(B341:I341)=0,"",ROW()-4)</f>
        <v/>
      </c>
      <c r="B341" s="28"/>
      <c r="C341" s="29"/>
      <c r="D341" s="30"/>
      <c r="E341" s="29"/>
      <c r="F341" s="30"/>
      <c r="G341" s="31"/>
      <c r="H341" s="32"/>
      <c r="I341" s="32"/>
      <c r="J341" s="33" t="str">
        <f aca="false">IF(OR(H341="",I341=""),"",IF(UPPER(SUBSTITUTE(SUBSTITUTE(SUBSTITUTE(H341," ",""),",",""),";",""))=UPPER(SUBSTITUTE(SUBSTITUTE(SUBSTITUTE(I341," ",""),",",""),";","")),"Correct","Wrong"))</f>
        <v/>
      </c>
      <c r="K341" s="29"/>
      <c r="L341" s="29"/>
      <c r="M341" s="27" t="str">
        <f aca="false">IF(E341="","",IFERROR(INDEX(Lists!$G$5:$G$9,MATCH(E341,Lists!$F$5:$F$9,0)),""))</f>
        <v/>
      </c>
      <c r="N341" s="33" t="str">
        <f aca="false">IF(OR(L341="",M341=""),"",IF(L341&gt;M341,"Slow",IF(AND(J341="Wrong",L341&lt;0.5*M341),"Rushed?","OK")))</f>
        <v/>
      </c>
      <c r="O341" s="30"/>
      <c r="P341" s="30"/>
      <c r="Q341" s="34" t="str">
        <f aca="false">IF(OR(B341="",J341=""),"",IF(OR(J341="Wrong",K341="50-50",K341="Guess"),B341+Lists!$Y$5,""))</f>
        <v/>
      </c>
      <c r="R341" s="29"/>
      <c r="S341" s="34" t="str">
        <f aca="false">IF(Q341="","",B341+Lists!$Y$6)</f>
        <v/>
      </c>
      <c r="T341" s="29"/>
      <c r="U341" s="33" t="str">
        <f aca="true">IF(J341="","",IF(Q341="","—",IF(T341="Correct","Mastered",IF(OR(R341="Wrong",T341="Wrong"),"Keep reviewing",IF(AND(R341="",TODAY()&gt;=Q341),"Retry 1 DUE",IF(AND(R341="Correct",T341="",TODAY()&gt;=S341),"Retry 2 DUE",IF(R341="","Retry 1 scheduled","Retry 2 scheduled")))))))</f>
        <v/>
      </c>
    </row>
    <row r="342" customFormat="false" ht="15" hidden="false" customHeight="false" outlineLevel="0" collapsed="false">
      <c r="A342" s="27" t="str">
        <f aca="false">IF(COUNTA(B342:I342)=0,"",ROW()-4)</f>
        <v/>
      </c>
      <c r="B342" s="28"/>
      <c r="C342" s="29"/>
      <c r="D342" s="30"/>
      <c r="E342" s="29"/>
      <c r="F342" s="30"/>
      <c r="G342" s="31"/>
      <c r="H342" s="32"/>
      <c r="I342" s="32"/>
      <c r="J342" s="33" t="str">
        <f aca="false">IF(OR(H342="",I342=""),"",IF(UPPER(SUBSTITUTE(SUBSTITUTE(SUBSTITUTE(H342," ",""),",",""),";",""))=UPPER(SUBSTITUTE(SUBSTITUTE(SUBSTITUTE(I342," ",""),",",""),";","")),"Correct","Wrong"))</f>
        <v/>
      </c>
      <c r="K342" s="29"/>
      <c r="L342" s="29"/>
      <c r="M342" s="27" t="str">
        <f aca="false">IF(E342="","",IFERROR(INDEX(Lists!$G$5:$G$9,MATCH(E342,Lists!$F$5:$F$9,0)),""))</f>
        <v/>
      </c>
      <c r="N342" s="33" t="str">
        <f aca="false">IF(OR(L342="",M342=""),"",IF(L342&gt;M342,"Slow",IF(AND(J342="Wrong",L342&lt;0.5*M342),"Rushed?","OK")))</f>
        <v/>
      </c>
      <c r="O342" s="30"/>
      <c r="P342" s="30"/>
      <c r="Q342" s="34" t="str">
        <f aca="false">IF(OR(B342="",J342=""),"",IF(OR(J342="Wrong",K342="50-50",K342="Guess"),B342+Lists!$Y$5,""))</f>
        <v/>
      </c>
      <c r="R342" s="29"/>
      <c r="S342" s="34" t="str">
        <f aca="false">IF(Q342="","",B342+Lists!$Y$6)</f>
        <v/>
      </c>
      <c r="T342" s="29"/>
      <c r="U342" s="33" t="str">
        <f aca="true">IF(J342="","",IF(Q342="","—",IF(T342="Correct","Mastered",IF(OR(R342="Wrong",T342="Wrong"),"Keep reviewing",IF(AND(R342="",TODAY()&gt;=Q342),"Retry 1 DUE",IF(AND(R342="Correct",T342="",TODAY()&gt;=S342),"Retry 2 DUE",IF(R342="","Retry 1 scheduled","Retry 2 scheduled")))))))</f>
        <v/>
      </c>
    </row>
    <row r="343" customFormat="false" ht="15" hidden="false" customHeight="false" outlineLevel="0" collapsed="false">
      <c r="A343" s="27" t="str">
        <f aca="false">IF(COUNTA(B343:I343)=0,"",ROW()-4)</f>
        <v/>
      </c>
      <c r="B343" s="28"/>
      <c r="C343" s="29"/>
      <c r="D343" s="30"/>
      <c r="E343" s="29"/>
      <c r="F343" s="30"/>
      <c r="G343" s="31"/>
      <c r="H343" s="32"/>
      <c r="I343" s="32"/>
      <c r="J343" s="33" t="str">
        <f aca="false">IF(OR(H343="",I343=""),"",IF(UPPER(SUBSTITUTE(SUBSTITUTE(SUBSTITUTE(H343," ",""),",",""),";",""))=UPPER(SUBSTITUTE(SUBSTITUTE(SUBSTITUTE(I343," ",""),",",""),";","")),"Correct","Wrong"))</f>
        <v/>
      </c>
      <c r="K343" s="29"/>
      <c r="L343" s="29"/>
      <c r="M343" s="27" t="str">
        <f aca="false">IF(E343="","",IFERROR(INDEX(Lists!$G$5:$G$9,MATCH(E343,Lists!$F$5:$F$9,0)),""))</f>
        <v/>
      </c>
      <c r="N343" s="33" t="str">
        <f aca="false">IF(OR(L343="",M343=""),"",IF(L343&gt;M343,"Slow",IF(AND(J343="Wrong",L343&lt;0.5*M343),"Rushed?","OK")))</f>
        <v/>
      </c>
      <c r="O343" s="30"/>
      <c r="P343" s="30"/>
      <c r="Q343" s="34" t="str">
        <f aca="false">IF(OR(B343="",J343=""),"",IF(OR(J343="Wrong",K343="50-50",K343="Guess"),B343+Lists!$Y$5,""))</f>
        <v/>
      </c>
      <c r="R343" s="29"/>
      <c r="S343" s="34" t="str">
        <f aca="false">IF(Q343="","",B343+Lists!$Y$6)</f>
        <v/>
      </c>
      <c r="T343" s="29"/>
      <c r="U343" s="33" t="str">
        <f aca="true">IF(J343="","",IF(Q343="","—",IF(T343="Correct","Mastered",IF(OR(R343="Wrong",T343="Wrong"),"Keep reviewing",IF(AND(R343="",TODAY()&gt;=Q343),"Retry 1 DUE",IF(AND(R343="Correct",T343="",TODAY()&gt;=S343),"Retry 2 DUE",IF(R343="","Retry 1 scheduled","Retry 2 scheduled")))))))</f>
        <v/>
      </c>
    </row>
    <row r="344" customFormat="false" ht="15" hidden="false" customHeight="false" outlineLevel="0" collapsed="false">
      <c r="A344" s="27" t="str">
        <f aca="false">IF(COUNTA(B344:I344)=0,"",ROW()-4)</f>
        <v/>
      </c>
      <c r="B344" s="28"/>
      <c r="C344" s="29"/>
      <c r="D344" s="30"/>
      <c r="E344" s="29"/>
      <c r="F344" s="30"/>
      <c r="G344" s="31"/>
      <c r="H344" s="32"/>
      <c r="I344" s="32"/>
      <c r="J344" s="33" t="str">
        <f aca="false">IF(OR(H344="",I344=""),"",IF(UPPER(SUBSTITUTE(SUBSTITUTE(SUBSTITUTE(H344," ",""),",",""),";",""))=UPPER(SUBSTITUTE(SUBSTITUTE(SUBSTITUTE(I344," ",""),",",""),";","")),"Correct","Wrong"))</f>
        <v/>
      </c>
      <c r="K344" s="29"/>
      <c r="L344" s="29"/>
      <c r="M344" s="27" t="str">
        <f aca="false">IF(E344="","",IFERROR(INDEX(Lists!$G$5:$G$9,MATCH(E344,Lists!$F$5:$F$9,0)),""))</f>
        <v/>
      </c>
      <c r="N344" s="33" t="str">
        <f aca="false">IF(OR(L344="",M344=""),"",IF(L344&gt;M344,"Slow",IF(AND(J344="Wrong",L344&lt;0.5*M344),"Rushed?","OK")))</f>
        <v/>
      </c>
      <c r="O344" s="30"/>
      <c r="P344" s="30"/>
      <c r="Q344" s="34" t="str">
        <f aca="false">IF(OR(B344="",J344=""),"",IF(OR(J344="Wrong",K344="50-50",K344="Guess"),B344+Lists!$Y$5,""))</f>
        <v/>
      </c>
      <c r="R344" s="29"/>
      <c r="S344" s="34" t="str">
        <f aca="false">IF(Q344="","",B344+Lists!$Y$6)</f>
        <v/>
      </c>
      <c r="T344" s="29"/>
      <c r="U344" s="33" t="str">
        <f aca="true">IF(J344="","",IF(Q344="","—",IF(T344="Correct","Mastered",IF(OR(R344="Wrong",T344="Wrong"),"Keep reviewing",IF(AND(R344="",TODAY()&gt;=Q344),"Retry 1 DUE",IF(AND(R344="Correct",T344="",TODAY()&gt;=S344),"Retry 2 DUE",IF(R344="","Retry 1 scheduled","Retry 2 scheduled")))))))</f>
        <v/>
      </c>
    </row>
    <row r="345" customFormat="false" ht="15" hidden="false" customHeight="false" outlineLevel="0" collapsed="false">
      <c r="A345" s="27" t="str">
        <f aca="false">IF(COUNTA(B345:I345)=0,"",ROW()-4)</f>
        <v/>
      </c>
      <c r="B345" s="28"/>
      <c r="C345" s="29"/>
      <c r="D345" s="30"/>
      <c r="E345" s="29"/>
      <c r="F345" s="30"/>
      <c r="G345" s="31"/>
      <c r="H345" s="32"/>
      <c r="I345" s="32"/>
      <c r="J345" s="33" t="str">
        <f aca="false">IF(OR(H345="",I345=""),"",IF(UPPER(SUBSTITUTE(SUBSTITUTE(SUBSTITUTE(H345," ",""),",",""),";",""))=UPPER(SUBSTITUTE(SUBSTITUTE(SUBSTITUTE(I345," ",""),",",""),";","")),"Correct","Wrong"))</f>
        <v/>
      </c>
      <c r="K345" s="29"/>
      <c r="L345" s="29"/>
      <c r="M345" s="27" t="str">
        <f aca="false">IF(E345="","",IFERROR(INDEX(Lists!$G$5:$G$9,MATCH(E345,Lists!$F$5:$F$9,0)),""))</f>
        <v/>
      </c>
      <c r="N345" s="33" t="str">
        <f aca="false">IF(OR(L345="",M345=""),"",IF(L345&gt;M345,"Slow",IF(AND(J345="Wrong",L345&lt;0.5*M345),"Rushed?","OK")))</f>
        <v/>
      </c>
      <c r="O345" s="30"/>
      <c r="P345" s="30"/>
      <c r="Q345" s="34" t="str">
        <f aca="false">IF(OR(B345="",J345=""),"",IF(OR(J345="Wrong",K345="50-50",K345="Guess"),B345+Lists!$Y$5,""))</f>
        <v/>
      </c>
      <c r="R345" s="29"/>
      <c r="S345" s="34" t="str">
        <f aca="false">IF(Q345="","",B345+Lists!$Y$6)</f>
        <v/>
      </c>
      <c r="T345" s="29"/>
      <c r="U345" s="33" t="str">
        <f aca="true">IF(J345="","",IF(Q345="","—",IF(T345="Correct","Mastered",IF(OR(R345="Wrong",T345="Wrong"),"Keep reviewing",IF(AND(R345="",TODAY()&gt;=Q345),"Retry 1 DUE",IF(AND(R345="Correct",T345="",TODAY()&gt;=S345),"Retry 2 DUE",IF(R345="","Retry 1 scheduled","Retry 2 scheduled")))))))</f>
        <v/>
      </c>
    </row>
    <row r="346" customFormat="false" ht="15" hidden="false" customHeight="false" outlineLevel="0" collapsed="false">
      <c r="A346" s="27" t="str">
        <f aca="false">IF(COUNTA(B346:I346)=0,"",ROW()-4)</f>
        <v/>
      </c>
      <c r="B346" s="28"/>
      <c r="C346" s="29"/>
      <c r="D346" s="30"/>
      <c r="E346" s="29"/>
      <c r="F346" s="30"/>
      <c r="G346" s="31"/>
      <c r="H346" s="32"/>
      <c r="I346" s="32"/>
      <c r="J346" s="33" t="str">
        <f aca="false">IF(OR(H346="",I346=""),"",IF(UPPER(SUBSTITUTE(SUBSTITUTE(SUBSTITUTE(H346," ",""),",",""),";",""))=UPPER(SUBSTITUTE(SUBSTITUTE(SUBSTITUTE(I346," ",""),",",""),";","")),"Correct","Wrong"))</f>
        <v/>
      </c>
      <c r="K346" s="29"/>
      <c r="L346" s="29"/>
      <c r="M346" s="27" t="str">
        <f aca="false">IF(E346="","",IFERROR(INDEX(Lists!$G$5:$G$9,MATCH(E346,Lists!$F$5:$F$9,0)),""))</f>
        <v/>
      </c>
      <c r="N346" s="33" t="str">
        <f aca="false">IF(OR(L346="",M346=""),"",IF(L346&gt;M346,"Slow",IF(AND(J346="Wrong",L346&lt;0.5*M346),"Rushed?","OK")))</f>
        <v/>
      </c>
      <c r="O346" s="30"/>
      <c r="P346" s="30"/>
      <c r="Q346" s="34" t="str">
        <f aca="false">IF(OR(B346="",J346=""),"",IF(OR(J346="Wrong",K346="50-50",K346="Guess"),B346+Lists!$Y$5,""))</f>
        <v/>
      </c>
      <c r="R346" s="29"/>
      <c r="S346" s="34" t="str">
        <f aca="false">IF(Q346="","",B346+Lists!$Y$6)</f>
        <v/>
      </c>
      <c r="T346" s="29"/>
      <c r="U346" s="33" t="str">
        <f aca="true">IF(J346="","",IF(Q346="","—",IF(T346="Correct","Mastered",IF(OR(R346="Wrong",T346="Wrong"),"Keep reviewing",IF(AND(R346="",TODAY()&gt;=Q346),"Retry 1 DUE",IF(AND(R346="Correct",T346="",TODAY()&gt;=S346),"Retry 2 DUE",IF(R346="","Retry 1 scheduled","Retry 2 scheduled")))))))</f>
        <v/>
      </c>
    </row>
    <row r="347" customFormat="false" ht="15" hidden="false" customHeight="false" outlineLevel="0" collapsed="false">
      <c r="A347" s="27" t="str">
        <f aca="false">IF(COUNTA(B347:I347)=0,"",ROW()-4)</f>
        <v/>
      </c>
      <c r="B347" s="28"/>
      <c r="C347" s="29"/>
      <c r="D347" s="30"/>
      <c r="E347" s="29"/>
      <c r="F347" s="30"/>
      <c r="G347" s="31"/>
      <c r="H347" s="32"/>
      <c r="I347" s="32"/>
      <c r="J347" s="33" t="str">
        <f aca="false">IF(OR(H347="",I347=""),"",IF(UPPER(SUBSTITUTE(SUBSTITUTE(SUBSTITUTE(H347," ",""),",",""),";",""))=UPPER(SUBSTITUTE(SUBSTITUTE(SUBSTITUTE(I347," ",""),",",""),";","")),"Correct","Wrong"))</f>
        <v/>
      </c>
      <c r="K347" s="29"/>
      <c r="L347" s="29"/>
      <c r="M347" s="27" t="str">
        <f aca="false">IF(E347="","",IFERROR(INDEX(Lists!$G$5:$G$9,MATCH(E347,Lists!$F$5:$F$9,0)),""))</f>
        <v/>
      </c>
      <c r="N347" s="33" t="str">
        <f aca="false">IF(OR(L347="",M347=""),"",IF(L347&gt;M347,"Slow",IF(AND(J347="Wrong",L347&lt;0.5*M347),"Rushed?","OK")))</f>
        <v/>
      </c>
      <c r="O347" s="30"/>
      <c r="P347" s="30"/>
      <c r="Q347" s="34" t="str">
        <f aca="false">IF(OR(B347="",J347=""),"",IF(OR(J347="Wrong",K347="50-50",K347="Guess"),B347+Lists!$Y$5,""))</f>
        <v/>
      </c>
      <c r="R347" s="29"/>
      <c r="S347" s="34" t="str">
        <f aca="false">IF(Q347="","",B347+Lists!$Y$6)</f>
        <v/>
      </c>
      <c r="T347" s="29"/>
      <c r="U347" s="33" t="str">
        <f aca="true">IF(J347="","",IF(Q347="","—",IF(T347="Correct","Mastered",IF(OR(R347="Wrong",T347="Wrong"),"Keep reviewing",IF(AND(R347="",TODAY()&gt;=Q347),"Retry 1 DUE",IF(AND(R347="Correct",T347="",TODAY()&gt;=S347),"Retry 2 DUE",IF(R347="","Retry 1 scheduled","Retry 2 scheduled")))))))</f>
        <v/>
      </c>
    </row>
    <row r="348" customFormat="false" ht="15" hidden="false" customHeight="false" outlineLevel="0" collapsed="false">
      <c r="A348" s="27" t="str">
        <f aca="false">IF(COUNTA(B348:I348)=0,"",ROW()-4)</f>
        <v/>
      </c>
      <c r="B348" s="28"/>
      <c r="C348" s="29"/>
      <c r="D348" s="30"/>
      <c r="E348" s="29"/>
      <c r="F348" s="30"/>
      <c r="G348" s="31"/>
      <c r="H348" s="32"/>
      <c r="I348" s="32"/>
      <c r="J348" s="33" t="str">
        <f aca="false">IF(OR(H348="",I348=""),"",IF(UPPER(SUBSTITUTE(SUBSTITUTE(SUBSTITUTE(H348," ",""),",",""),";",""))=UPPER(SUBSTITUTE(SUBSTITUTE(SUBSTITUTE(I348," ",""),",",""),";","")),"Correct","Wrong"))</f>
        <v/>
      </c>
      <c r="K348" s="29"/>
      <c r="L348" s="29"/>
      <c r="M348" s="27" t="str">
        <f aca="false">IF(E348="","",IFERROR(INDEX(Lists!$G$5:$G$9,MATCH(E348,Lists!$F$5:$F$9,0)),""))</f>
        <v/>
      </c>
      <c r="N348" s="33" t="str">
        <f aca="false">IF(OR(L348="",M348=""),"",IF(L348&gt;M348,"Slow",IF(AND(J348="Wrong",L348&lt;0.5*M348),"Rushed?","OK")))</f>
        <v/>
      </c>
      <c r="O348" s="30"/>
      <c r="P348" s="30"/>
      <c r="Q348" s="34" t="str">
        <f aca="false">IF(OR(B348="",J348=""),"",IF(OR(J348="Wrong",K348="50-50",K348="Guess"),B348+Lists!$Y$5,""))</f>
        <v/>
      </c>
      <c r="R348" s="29"/>
      <c r="S348" s="34" t="str">
        <f aca="false">IF(Q348="","",B348+Lists!$Y$6)</f>
        <v/>
      </c>
      <c r="T348" s="29"/>
      <c r="U348" s="33" t="str">
        <f aca="true">IF(J348="","",IF(Q348="","—",IF(T348="Correct","Mastered",IF(OR(R348="Wrong",T348="Wrong"),"Keep reviewing",IF(AND(R348="",TODAY()&gt;=Q348),"Retry 1 DUE",IF(AND(R348="Correct",T348="",TODAY()&gt;=S348),"Retry 2 DUE",IF(R348="","Retry 1 scheduled","Retry 2 scheduled")))))))</f>
        <v/>
      </c>
    </row>
    <row r="349" customFormat="false" ht="15" hidden="false" customHeight="false" outlineLevel="0" collapsed="false">
      <c r="A349" s="27" t="str">
        <f aca="false">IF(COUNTA(B349:I349)=0,"",ROW()-4)</f>
        <v/>
      </c>
      <c r="B349" s="28"/>
      <c r="C349" s="29"/>
      <c r="D349" s="30"/>
      <c r="E349" s="29"/>
      <c r="F349" s="30"/>
      <c r="G349" s="31"/>
      <c r="H349" s="32"/>
      <c r="I349" s="32"/>
      <c r="J349" s="33" t="str">
        <f aca="false">IF(OR(H349="",I349=""),"",IF(UPPER(SUBSTITUTE(SUBSTITUTE(SUBSTITUTE(H349," ",""),",",""),";",""))=UPPER(SUBSTITUTE(SUBSTITUTE(SUBSTITUTE(I349," ",""),",",""),";","")),"Correct","Wrong"))</f>
        <v/>
      </c>
      <c r="K349" s="29"/>
      <c r="L349" s="29"/>
      <c r="M349" s="27" t="str">
        <f aca="false">IF(E349="","",IFERROR(INDEX(Lists!$G$5:$G$9,MATCH(E349,Lists!$F$5:$F$9,0)),""))</f>
        <v/>
      </c>
      <c r="N349" s="33" t="str">
        <f aca="false">IF(OR(L349="",M349=""),"",IF(L349&gt;M349,"Slow",IF(AND(J349="Wrong",L349&lt;0.5*M349),"Rushed?","OK")))</f>
        <v/>
      </c>
      <c r="O349" s="30"/>
      <c r="P349" s="30"/>
      <c r="Q349" s="34" t="str">
        <f aca="false">IF(OR(B349="",J349=""),"",IF(OR(J349="Wrong",K349="50-50",K349="Guess"),B349+Lists!$Y$5,""))</f>
        <v/>
      </c>
      <c r="R349" s="29"/>
      <c r="S349" s="34" t="str">
        <f aca="false">IF(Q349="","",B349+Lists!$Y$6)</f>
        <v/>
      </c>
      <c r="T349" s="29"/>
      <c r="U349" s="33" t="str">
        <f aca="true">IF(J349="","",IF(Q349="","—",IF(T349="Correct","Mastered",IF(OR(R349="Wrong",T349="Wrong"),"Keep reviewing",IF(AND(R349="",TODAY()&gt;=Q349),"Retry 1 DUE",IF(AND(R349="Correct",T349="",TODAY()&gt;=S349),"Retry 2 DUE",IF(R349="","Retry 1 scheduled","Retry 2 scheduled")))))))</f>
        <v/>
      </c>
    </row>
    <row r="350" customFormat="false" ht="15" hidden="false" customHeight="false" outlineLevel="0" collapsed="false">
      <c r="A350" s="27" t="str">
        <f aca="false">IF(COUNTA(B350:I350)=0,"",ROW()-4)</f>
        <v/>
      </c>
      <c r="B350" s="28"/>
      <c r="C350" s="29"/>
      <c r="D350" s="30"/>
      <c r="E350" s="29"/>
      <c r="F350" s="30"/>
      <c r="G350" s="31"/>
      <c r="H350" s="32"/>
      <c r="I350" s="32"/>
      <c r="J350" s="33" t="str">
        <f aca="false">IF(OR(H350="",I350=""),"",IF(UPPER(SUBSTITUTE(SUBSTITUTE(SUBSTITUTE(H350," ",""),",",""),";",""))=UPPER(SUBSTITUTE(SUBSTITUTE(SUBSTITUTE(I350," ",""),",",""),";","")),"Correct","Wrong"))</f>
        <v/>
      </c>
      <c r="K350" s="29"/>
      <c r="L350" s="29"/>
      <c r="M350" s="27" t="str">
        <f aca="false">IF(E350="","",IFERROR(INDEX(Lists!$G$5:$G$9,MATCH(E350,Lists!$F$5:$F$9,0)),""))</f>
        <v/>
      </c>
      <c r="N350" s="33" t="str">
        <f aca="false">IF(OR(L350="",M350=""),"",IF(L350&gt;M350,"Slow",IF(AND(J350="Wrong",L350&lt;0.5*M350),"Rushed?","OK")))</f>
        <v/>
      </c>
      <c r="O350" s="30"/>
      <c r="P350" s="30"/>
      <c r="Q350" s="34" t="str">
        <f aca="false">IF(OR(B350="",J350=""),"",IF(OR(J350="Wrong",K350="50-50",K350="Guess"),B350+Lists!$Y$5,""))</f>
        <v/>
      </c>
      <c r="R350" s="29"/>
      <c r="S350" s="34" t="str">
        <f aca="false">IF(Q350="","",B350+Lists!$Y$6)</f>
        <v/>
      </c>
      <c r="T350" s="29"/>
      <c r="U350" s="33" t="str">
        <f aca="true">IF(J350="","",IF(Q350="","—",IF(T350="Correct","Mastered",IF(OR(R350="Wrong",T350="Wrong"),"Keep reviewing",IF(AND(R350="",TODAY()&gt;=Q350),"Retry 1 DUE",IF(AND(R350="Correct",T350="",TODAY()&gt;=S350),"Retry 2 DUE",IF(R350="","Retry 1 scheduled","Retry 2 scheduled")))))))</f>
        <v/>
      </c>
    </row>
    <row r="351" customFormat="false" ht="15" hidden="false" customHeight="false" outlineLevel="0" collapsed="false">
      <c r="A351" s="27" t="str">
        <f aca="false">IF(COUNTA(B351:I351)=0,"",ROW()-4)</f>
        <v/>
      </c>
      <c r="B351" s="28"/>
      <c r="C351" s="29"/>
      <c r="D351" s="30"/>
      <c r="E351" s="29"/>
      <c r="F351" s="30"/>
      <c r="G351" s="31"/>
      <c r="H351" s="32"/>
      <c r="I351" s="32"/>
      <c r="J351" s="33" t="str">
        <f aca="false">IF(OR(H351="",I351=""),"",IF(UPPER(SUBSTITUTE(SUBSTITUTE(SUBSTITUTE(H351," ",""),",",""),";",""))=UPPER(SUBSTITUTE(SUBSTITUTE(SUBSTITUTE(I351," ",""),",",""),";","")),"Correct","Wrong"))</f>
        <v/>
      </c>
      <c r="K351" s="29"/>
      <c r="L351" s="29"/>
      <c r="M351" s="27" t="str">
        <f aca="false">IF(E351="","",IFERROR(INDEX(Lists!$G$5:$G$9,MATCH(E351,Lists!$F$5:$F$9,0)),""))</f>
        <v/>
      </c>
      <c r="N351" s="33" t="str">
        <f aca="false">IF(OR(L351="",M351=""),"",IF(L351&gt;M351,"Slow",IF(AND(J351="Wrong",L351&lt;0.5*M351),"Rushed?","OK")))</f>
        <v/>
      </c>
      <c r="O351" s="30"/>
      <c r="P351" s="30"/>
      <c r="Q351" s="34" t="str">
        <f aca="false">IF(OR(B351="",J351=""),"",IF(OR(J351="Wrong",K351="50-50",K351="Guess"),B351+Lists!$Y$5,""))</f>
        <v/>
      </c>
      <c r="R351" s="29"/>
      <c r="S351" s="34" t="str">
        <f aca="false">IF(Q351="","",B351+Lists!$Y$6)</f>
        <v/>
      </c>
      <c r="T351" s="29"/>
      <c r="U351" s="33" t="str">
        <f aca="true">IF(J351="","",IF(Q351="","—",IF(T351="Correct","Mastered",IF(OR(R351="Wrong",T351="Wrong"),"Keep reviewing",IF(AND(R351="",TODAY()&gt;=Q351),"Retry 1 DUE",IF(AND(R351="Correct",T351="",TODAY()&gt;=S351),"Retry 2 DUE",IF(R351="","Retry 1 scheduled","Retry 2 scheduled")))))))</f>
        <v/>
      </c>
    </row>
    <row r="352" customFormat="false" ht="15" hidden="false" customHeight="false" outlineLevel="0" collapsed="false">
      <c r="A352" s="27" t="str">
        <f aca="false">IF(COUNTA(B352:I352)=0,"",ROW()-4)</f>
        <v/>
      </c>
      <c r="B352" s="28"/>
      <c r="C352" s="29"/>
      <c r="D352" s="30"/>
      <c r="E352" s="29"/>
      <c r="F352" s="30"/>
      <c r="G352" s="31"/>
      <c r="H352" s="32"/>
      <c r="I352" s="32"/>
      <c r="J352" s="33" t="str">
        <f aca="false">IF(OR(H352="",I352=""),"",IF(UPPER(SUBSTITUTE(SUBSTITUTE(SUBSTITUTE(H352," ",""),",",""),";",""))=UPPER(SUBSTITUTE(SUBSTITUTE(SUBSTITUTE(I352," ",""),",",""),";","")),"Correct","Wrong"))</f>
        <v/>
      </c>
      <c r="K352" s="29"/>
      <c r="L352" s="29"/>
      <c r="M352" s="27" t="str">
        <f aca="false">IF(E352="","",IFERROR(INDEX(Lists!$G$5:$G$9,MATCH(E352,Lists!$F$5:$F$9,0)),""))</f>
        <v/>
      </c>
      <c r="N352" s="33" t="str">
        <f aca="false">IF(OR(L352="",M352=""),"",IF(L352&gt;M352,"Slow",IF(AND(J352="Wrong",L352&lt;0.5*M352),"Rushed?","OK")))</f>
        <v/>
      </c>
      <c r="O352" s="30"/>
      <c r="P352" s="30"/>
      <c r="Q352" s="34" t="str">
        <f aca="false">IF(OR(B352="",J352=""),"",IF(OR(J352="Wrong",K352="50-50",K352="Guess"),B352+Lists!$Y$5,""))</f>
        <v/>
      </c>
      <c r="R352" s="29"/>
      <c r="S352" s="34" t="str">
        <f aca="false">IF(Q352="","",B352+Lists!$Y$6)</f>
        <v/>
      </c>
      <c r="T352" s="29"/>
      <c r="U352" s="33" t="str">
        <f aca="true">IF(J352="","",IF(Q352="","—",IF(T352="Correct","Mastered",IF(OR(R352="Wrong",T352="Wrong"),"Keep reviewing",IF(AND(R352="",TODAY()&gt;=Q352),"Retry 1 DUE",IF(AND(R352="Correct",T352="",TODAY()&gt;=S352),"Retry 2 DUE",IF(R352="","Retry 1 scheduled","Retry 2 scheduled")))))))</f>
        <v/>
      </c>
    </row>
    <row r="353" customFormat="false" ht="15" hidden="false" customHeight="false" outlineLevel="0" collapsed="false">
      <c r="A353" s="27" t="str">
        <f aca="false">IF(COUNTA(B353:I353)=0,"",ROW()-4)</f>
        <v/>
      </c>
      <c r="B353" s="28"/>
      <c r="C353" s="29"/>
      <c r="D353" s="30"/>
      <c r="E353" s="29"/>
      <c r="F353" s="30"/>
      <c r="G353" s="31"/>
      <c r="H353" s="32"/>
      <c r="I353" s="32"/>
      <c r="J353" s="33" t="str">
        <f aca="false">IF(OR(H353="",I353=""),"",IF(UPPER(SUBSTITUTE(SUBSTITUTE(SUBSTITUTE(H353," ",""),",",""),";",""))=UPPER(SUBSTITUTE(SUBSTITUTE(SUBSTITUTE(I353," ",""),",",""),";","")),"Correct","Wrong"))</f>
        <v/>
      </c>
      <c r="K353" s="29"/>
      <c r="L353" s="29"/>
      <c r="M353" s="27" t="str">
        <f aca="false">IF(E353="","",IFERROR(INDEX(Lists!$G$5:$G$9,MATCH(E353,Lists!$F$5:$F$9,0)),""))</f>
        <v/>
      </c>
      <c r="N353" s="33" t="str">
        <f aca="false">IF(OR(L353="",M353=""),"",IF(L353&gt;M353,"Slow",IF(AND(J353="Wrong",L353&lt;0.5*M353),"Rushed?","OK")))</f>
        <v/>
      </c>
      <c r="O353" s="30"/>
      <c r="P353" s="30"/>
      <c r="Q353" s="34" t="str">
        <f aca="false">IF(OR(B353="",J353=""),"",IF(OR(J353="Wrong",K353="50-50",K353="Guess"),B353+Lists!$Y$5,""))</f>
        <v/>
      </c>
      <c r="R353" s="29"/>
      <c r="S353" s="34" t="str">
        <f aca="false">IF(Q353="","",B353+Lists!$Y$6)</f>
        <v/>
      </c>
      <c r="T353" s="29"/>
      <c r="U353" s="33" t="str">
        <f aca="true">IF(J353="","",IF(Q353="","—",IF(T353="Correct","Mastered",IF(OR(R353="Wrong",T353="Wrong"),"Keep reviewing",IF(AND(R353="",TODAY()&gt;=Q353),"Retry 1 DUE",IF(AND(R353="Correct",T353="",TODAY()&gt;=S353),"Retry 2 DUE",IF(R353="","Retry 1 scheduled","Retry 2 scheduled")))))))</f>
        <v/>
      </c>
    </row>
    <row r="354" customFormat="false" ht="15" hidden="false" customHeight="false" outlineLevel="0" collapsed="false">
      <c r="A354" s="27" t="str">
        <f aca="false">IF(COUNTA(B354:I354)=0,"",ROW()-4)</f>
        <v/>
      </c>
      <c r="B354" s="28"/>
      <c r="C354" s="29"/>
      <c r="D354" s="30"/>
      <c r="E354" s="29"/>
      <c r="F354" s="30"/>
      <c r="G354" s="31"/>
      <c r="H354" s="32"/>
      <c r="I354" s="32"/>
      <c r="J354" s="33" t="str">
        <f aca="false">IF(OR(H354="",I354=""),"",IF(UPPER(SUBSTITUTE(SUBSTITUTE(SUBSTITUTE(H354," ",""),",",""),";",""))=UPPER(SUBSTITUTE(SUBSTITUTE(SUBSTITUTE(I354," ",""),",",""),";","")),"Correct","Wrong"))</f>
        <v/>
      </c>
      <c r="K354" s="29"/>
      <c r="L354" s="29"/>
      <c r="M354" s="27" t="str">
        <f aca="false">IF(E354="","",IFERROR(INDEX(Lists!$G$5:$G$9,MATCH(E354,Lists!$F$5:$F$9,0)),""))</f>
        <v/>
      </c>
      <c r="N354" s="33" t="str">
        <f aca="false">IF(OR(L354="",M354=""),"",IF(L354&gt;M354,"Slow",IF(AND(J354="Wrong",L354&lt;0.5*M354),"Rushed?","OK")))</f>
        <v/>
      </c>
      <c r="O354" s="30"/>
      <c r="P354" s="30"/>
      <c r="Q354" s="34" t="str">
        <f aca="false">IF(OR(B354="",J354=""),"",IF(OR(J354="Wrong",K354="50-50",K354="Guess"),B354+Lists!$Y$5,""))</f>
        <v/>
      </c>
      <c r="R354" s="29"/>
      <c r="S354" s="34" t="str">
        <f aca="false">IF(Q354="","",B354+Lists!$Y$6)</f>
        <v/>
      </c>
      <c r="T354" s="29"/>
      <c r="U354" s="33" t="str">
        <f aca="true">IF(J354="","",IF(Q354="","—",IF(T354="Correct","Mastered",IF(OR(R354="Wrong",T354="Wrong"),"Keep reviewing",IF(AND(R354="",TODAY()&gt;=Q354),"Retry 1 DUE",IF(AND(R354="Correct",T354="",TODAY()&gt;=S354),"Retry 2 DUE",IF(R354="","Retry 1 scheduled","Retry 2 scheduled")))))))</f>
        <v/>
      </c>
    </row>
    <row r="355" customFormat="false" ht="15" hidden="false" customHeight="false" outlineLevel="0" collapsed="false">
      <c r="A355" s="27" t="str">
        <f aca="false">IF(COUNTA(B355:I355)=0,"",ROW()-4)</f>
        <v/>
      </c>
      <c r="B355" s="28"/>
      <c r="C355" s="29"/>
      <c r="D355" s="30"/>
      <c r="E355" s="29"/>
      <c r="F355" s="30"/>
      <c r="G355" s="31"/>
      <c r="H355" s="32"/>
      <c r="I355" s="32"/>
      <c r="J355" s="33" t="str">
        <f aca="false">IF(OR(H355="",I355=""),"",IF(UPPER(SUBSTITUTE(SUBSTITUTE(SUBSTITUTE(H355," ",""),",",""),";",""))=UPPER(SUBSTITUTE(SUBSTITUTE(SUBSTITUTE(I355," ",""),",",""),";","")),"Correct","Wrong"))</f>
        <v/>
      </c>
      <c r="K355" s="29"/>
      <c r="L355" s="29"/>
      <c r="M355" s="27" t="str">
        <f aca="false">IF(E355="","",IFERROR(INDEX(Lists!$G$5:$G$9,MATCH(E355,Lists!$F$5:$F$9,0)),""))</f>
        <v/>
      </c>
      <c r="N355" s="33" t="str">
        <f aca="false">IF(OR(L355="",M355=""),"",IF(L355&gt;M355,"Slow",IF(AND(J355="Wrong",L355&lt;0.5*M355),"Rushed?","OK")))</f>
        <v/>
      </c>
      <c r="O355" s="30"/>
      <c r="P355" s="30"/>
      <c r="Q355" s="34" t="str">
        <f aca="false">IF(OR(B355="",J355=""),"",IF(OR(J355="Wrong",K355="50-50",K355="Guess"),B355+Lists!$Y$5,""))</f>
        <v/>
      </c>
      <c r="R355" s="29"/>
      <c r="S355" s="34" t="str">
        <f aca="false">IF(Q355="","",B355+Lists!$Y$6)</f>
        <v/>
      </c>
      <c r="T355" s="29"/>
      <c r="U355" s="33" t="str">
        <f aca="true">IF(J355="","",IF(Q355="","—",IF(T355="Correct","Mastered",IF(OR(R355="Wrong",T355="Wrong"),"Keep reviewing",IF(AND(R355="",TODAY()&gt;=Q355),"Retry 1 DUE",IF(AND(R355="Correct",T355="",TODAY()&gt;=S355),"Retry 2 DUE",IF(R355="","Retry 1 scheduled","Retry 2 scheduled")))))))</f>
        <v/>
      </c>
    </row>
    <row r="356" customFormat="false" ht="15" hidden="false" customHeight="false" outlineLevel="0" collapsed="false">
      <c r="A356" s="27" t="str">
        <f aca="false">IF(COUNTA(B356:I356)=0,"",ROW()-4)</f>
        <v/>
      </c>
      <c r="B356" s="28"/>
      <c r="C356" s="29"/>
      <c r="D356" s="30"/>
      <c r="E356" s="29"/>
      <c r="F356" s="30"/>
      <c r="G356" s="31"/>
      <c r="H356" s="32"/>
      <c r="I356" s="32"/>
      <c r="J356" s="33" t="str">
        <f aca="false">IF(OR(H356="",I356=""),"",IF(UPPER(SUBSTITUTE(SUBSTITUTE(SUBSTITUTE(H356," ",""),",",""),";",""))=UPPER(SUBSTITUTE(SUBSTITUTE(SUBSTITUTE(I356," ",""),",",""),";","")),"Correct","Wrong"))</f>
        <v/>
      </c>
      <c r="K356" s="29"/>
      <c r="L356" s="29"/>
      <c r="M356" s="27" t="str">
        <f aca="false">IF(E356="","",IFERROR(INDEX(Lists!$G$5:$G$9,MATCH(E356,Lists!$F$5:$F$9,0)),""))</f>
        <v/>
      </c>
      <c r="N356" s="33" t="str">
        <f aca="false">IF(OR(L356="",M356=""),"",IF(L356&gt;M356,"Slow",IF(AND(J356="Wrong",L356&lt;0.5*M356),"Rushed?","OK")))</f>
        <v/>
      </c>
      <c r="O356" s="30"/>
      <c r="P356" s="30"/>
      <c r="Q356" s="34" t="str">
        <f aca="false">IF(OR(B356="",J356=""),"",IF(OR(J356="Wrong",K356="50-50",K356="Guess"),B356+Lists!$Y$5,""))</f>
        <v/>
      </c>
      <c r="R356" s="29"/>
      <c r="S356" s="34" t="str">
        <f aca="false">IF(Q356="","",B356+Lists!$Y$6)</f>
        <v/>
      </c>
      <c r="T356" s="29"/>
      <c r="U356" s="33" t="str">
        <f aca="true">IF(J356="","",IF(Q356="","—",IF(T356="Correct","Mastered",IF(OR(R356="Wrong",T356="Wrong"),"Keep reviewing",IF(AND(R356="",TODAY()&gt;=Q356),"Retry 1 DUE",IF(AND(R356="Correct",T356="",TODAY()&gt;=S356),"Retry 2 DUE",IF(R356="","Retry 1 scheduled","Retry 2 scheduled")))))))</f>
        <v/>
      </c>
    </row>
    <row r="357" customFormat="false" ht="15" hidden="false" customHeight="false" outlineLevel="0" collapsed="false">
      <c r="A357" s="27" t="str">
        <f aca="false">IF(COUNTA(B357:I357)=0,"",ROW()-4)</f>
        <v/>
      </c>
      <c r="B357" s="28"/>
      <c r="C357" s="29"/>
      <c r="D357" s="30"/>
      <c r="E357" s="29"/>
      <c r="F357" s="30"/>
      <c r="G357" s="31"/>
      <c r="H357" s="32"/>
      <c r="I357" s="32"/>
      <c r="J357" s="33" t="str">
        <f aca="false">IF(OR(H357="",I357=""),"",IF(UPPER(SUBSTITUTE(SUBSTITUTE(SUBSTITUTE(H357," ",""),",",""),";",""))=UPPER(SUBSTITUTE(SUBSTITUTE(SUBSTITUTE(I357," ",""),",",""),";","")),"Correct","Wrong"))</f>
        <v/>
      </c>
      <c r="K357" s="29"/>
      <c r="L357" s="29"/>
      <c r="M357" s="27" t="str">
        <f aca="false">IF(E357="","",IFERROR(INDEX(Lists!$G$5:$G$9,MATCH(E357,Lists!$F$5:$F$9,0)),""))</f>
        <v/>
      </c>
      <c r="N357" s="33" t="str">
        <f aca="false">IF(OR(L357="",M357=""),"",IF(L357&gt;M357,"Slow",IF(AND(J357="Wrong",L357&lt;0.5*M357),"Rushed?","OK")))</f>
        <v/>
      </c>
      <c r="O357" s="30"/>
      <c r="P357" s="30"/>
      <c r="Q357" s="34" t="str">
        <f aca="false">IF(OR(B357="",J357=""),"",IF(OR(J357="Wrong",K357="50-50",K357="Guess"),B357+Lists!$Y$5,""))</f>
        <v/>
      </c>
      <c r="R357" s="29"/>
      <c r="S357" s="34" t="str">
        <f aca="false">IF(Q357="","",B357+Lists!$Y$6)</f>
        <v/>
      </c>
      <c r="T357" s="29"/>
      <c r="U357" s="33" t="str">
        <f aca="true">IF(J357="","",IF(Q357="","—",IF(T357="Correct","Mastered",IF(OR(R357="Wrong",T357="Wrong"),"Keep reviewing",IF(AND(R357="",TODAY()&gt;=Q357),"Retry 1 DUE",IF(AND(R357="Correct",T357="",TODAY()&gt;=S357),"Retry 2 DUE",IF(R357="","Retry 1 scheduled","Retry 2 scheduled")))))))</f>
        <v/>
      </c>
    </row>
    <row r="358" customFormat="false" ht="15" hidden="false" customHeight="false" outlineLevel="0" collapsed="false">
      <c r="A358" s="27" t="str">
        <f aca="false">IF(COUNTA(B358:I358)=0,"",ROW()-4)</f>
        <v/>
      </c>
      <c r="B358" s="28"/>
      <c r="C358" s="29"/>
      <c r="D358" s="30"/>
      <c r="E358" s="29"/>
      <c r="F358" s="30"/>
      <c r="G358" s="31"/>
      <c r="H358" s="32"/>
      <c r="I358" s="32"/>
      <c r="J358" s="33" t="str">
        <f aca="false">IF(OR(H358="",I358=""),"",IF(UPPER(SUBSTITUTE(SUBSTITUTE(SUBSTITUTE(H358," ",""),",",""),";",""))=UPPER(SUBSTITUTE(SUBSTITUTE(SUBSTITUTE(I358," ",""),",",""),";","")),"Correct","Wrong"))</f>
        <v/>
      </c>
      <c r="K358" s="29"/>
      <c r="L358" s="29"/>
      <c r="M358" s="27" t="str">
        <f aca="false">IF(E358="","",IFERROR(INDEX(Lists!$G$5:$G$9,MATCH(E358,Lists!$F$5:$F$9,0)),""))</f>
        <v/>
      </c>
      <c r="N358" s="33" t="str">
        <f aca="false">IF(OR(L358="",M358=""),"",IF(L358&gt;M358,"Slow",IF(AND(J358="Wrong",L358&lt;0.5*M358),"Rushed?","OK")))</f>
        <v/>
      </c>
      <c r="O358" s="30"/>
      <c r="P358" s="30"/>
      <c r="Q358" s="34" t="str">
        <f aca="false">IF(OR(B358="",J358=""),"",IF(OR(J358="Wrong",K358="50-50",K358="Guess"),B358+Lists!$Y$5,""))</f>
        <v/>
      </c>
      <c r="R358" s="29"/>
      <c r="S358" s="34" t="str">
        <f aca="false">IF(Q358="","",B358+Lists!$Y$6)</f>
        <v/>
      </c>
      <c r="T358" s="29"/>
      <c r="U358" s="33" t="str">
        <f aca="true">IF(J358="","",IF(Q358="","—",IF(T358="Correct","Mastered",IF(OR(R358="Wrong",T358="Wrong"),"Keep reviewing",IF(AND(R358="",TODAY()&gt;=Q358),"Retry 1 DUE",IF(AND(R358="Correct",T358="",TODAY()&gt;=S358),"Retry 2 DUE",IF(R358="","Retry 1 scheduled","Retry 2 scheduled")))))))</f>
        <v/>
      </c>
    </row>
    <row r="359" customFormat="false" ht="15" hidden="false" customHeight="false" outlineLevel="0" collapsed="false">
      <c r="A359" s="27" t="str">
        <f aca="false">IF(COUNTA(B359:I359)=0,"",ROW()-4)</f>
        <v/>
      </c>
      <c r="B359" s="28"/>
      <c r="C359" s="29"/>
      <c r="D359" s="30"/>
      <c r="E359" s="29"/>
      <c r="F359" s="30"/>
      <c r="G359" s="31"/>
      <c r="H359" s="32"/>
      <c r="I359" s="32"/>
      <c r="J359" s="33" t="str">
        <f aca="false">IF(OR(H359="",I359=""),"",IF(UPPER(SUBSTITUTE(SUBSTITUTE(SUBSTITUTE(H359," ",""),",",""),";",""))=UPPER(SUBSTITUTE(SUBSTITUTE(SUBSTITUTE(I359," ",""),",",""),";","")),"Correct","Wrong"))</f>
        <v/>
      </c>
      <c r="K359" s="29"/>
      <c r="L359" s="29"/>
      <c r="M359" s="27" t="str">
        <f aca="false">IF(E359="","",IFERROR(INDEX(Lists!$G$5:$G$9,MATCH(E359,Lists!$F$5:$F$9,0)),""))</f>
        <v/>
      </c>
      <c r="N359" s="33" t="str">
        <f aca="false">IF(OR(L359="",M359=""),"",IF(L359&gt;M359,"Slow",IF(AND(J359="Wrong",L359&lt;0.5*M359),"Rushed?","OK")))</f>
        <v/>
      </c>
      <c r="O359" s="30"/>
      <c r="P359" s="30"/>
      <c r="Q359" s="34" t="str">
        <f aca="false">IF(OR(B359="",J359=""),"",IF(OR(J359="Wrong",K359="50-50",K359="Guess"),B359+Lists!$Y$5,""))</f>
        <v/>
      </c>
      <c r="R359" s="29"/>
      <c r="S359" s="34" t="str">
        <f aca="false">IF(Q359="","",B359+Lists!$Y$6)</f>
        <v/>
      </c>
      <c r="T359" s="29"/>
      <c r="U359" s="33" t="str">
        <f aca="true">IF(J359="","",IF(Q359="","—",IF(T359="Correct","Mastered",IF(OR(R359="Wrong",T359="Wrong"),"Keep reviewing",IF(AND(R359="",TODAY()&gt;=Q359),"Retry 1 DUE",IF(AND(R359="Correct",T359="",TODAY()&gt;=S359),"Retry 2 DUE",IF(R359="","Retry 1 scheduled","Retry 2 scheduled")))))))</f>
        <v/>
      </c>
    </row>
    <row r="360" customFormat="false" ht="15" hidden="false" customHeight="false" outlineLevel="0" collapsed="false">
      <c r="A360" s="27" t="str">
        <f aca="false">IF(COUNTA(B360:I360)=0,"",ROW()-4)</f>
        <v/>
      </c>
      <c r="B360" s="28"/>
      <c r="C360" s="29"/>
      <c r="D360" s="30"/>
      <c r="E360" s="29"/>
      <c r="F360" s="30"/>
      <c r="G360" s="31"/>
      <c r="H360" s="32"/>
      <c r="I360" s="32"/>
      <c r="J360" s="33" t="str">
        <f aca="false">IF(OR(H360="",I360=""),"",IF(UPPER(SUBSTITUTE(SUBSTITUTE(SUBSTITUTE(H360," ",""),",",""),";",""))=UPPER(SUBSTITUTE(SUBSTITUTE(SUBSTITUTE(I360," ",""),",",""),";","")),"Correct","Wrong"))</f>
        <v/>
      </c>
      <c r="K360" s="29"/>
      <c r="L360" s="29"/>
      <c r="M360" s="27" t="str">
        <f aca="false">IF(E360="","",IFERROR(INDEX(Lists!$G$5:$G$9,MATCH(E360,Lists!$F$5:$F$9,0)),""))</f>
        <v/>
      </c>
      <c r="N360" s="33" t="str">
        <f aca="false">IF(OR(L360="",M360=""),"",IF(L360&gt;M360,"Slow",IF(AND(J360="Wrong",L360&lt;0.5*M360),"Rushed?","OK")))</f>
        <v/>
      </c>
      <c r="O360" s="30"/>
      <c r="P360" s="30"/>
      <c r="Q360" s="34" t="str">
        <f aca="false">IF(OR(B360="",J360=""),"",IF(OR(J360="Wrong",K360="50-50",K360="Guess"),B360+Lists!$Y$5,""))</f>
        <v/>
      </c>
      <c r="R360" s="29"/>
      <c r="S360" s="34" t="str">
        <f aca="false">IF(Q360="","",B360+Lists!$Y$6)</f>
        <v/>
      </c>
      <c r="T360" s="29"/>
      <c r="U360" s="33" t="str">
        <f aca="true">IF(J360="","",IF(Q360="","—",IF(T360="Correct","Mastered",IF(OR(R360="Wrong",T360="Wrong"),"Keep reviewing",IF(AND(R360="",TODAY()&gt;=Q360),"Retry 1 DUE",IF(AND(R360="Correct",T360="",TODAY()&gt;=S360),"Retry 2 DUE",IF(R360="","Retry 1 scheduled","Retry 2 scheduled")))))))</f>
        <v/>
      </c>
    </row>
    <row r="361" customFormat="false" ht="15" hidden="false" customHeight="false" outlineLevel="0" collapsed="false">
      <c r="A361" s="27" t="str">
        <f aca="false">IF(COUNTA(B361:I361)=0,"",ROW()-4)</f>
        <v/>
      </c>
      <c r="B361" s="28"/>
      <c r="C361" s="29"/>
      <c r="D361" s="30"/>
      <c r="E361" s="29"/>
      <c r="F361" s="30"/>
      <c r="G361" s="31"/>
      <c r="H361" s="32"/>
      <c r="I361" s="32"/>
      <c r="J361" s="33" t="str">
        <f aca="false">IF(OR(H361="",I361=""),"",IF(UPPER(SUBSTITUTE(SUBSTITUTE(SUBSTITUTE(H361," ",""),",",""),";",""))=UPPER(SUBSTITUTE(SUBSTITUTE(SUBSTITUTE(I361," ",""),",",""),";","")),"Correct","Wrong"))</f>
        <v/>
      </c>
      <c r="K361" s="29"/>
      <c r="L361" s="29"/>
      <c r="M361" s="27" t="str">
        <f aca="false">IF(E361="","",IFERROR(INDEX(Lists!$G$5:$G$9,MATCH(E361,Lists!$F$5:$F$9,0)),""))</f>
        <v/>
      </c>
      <c r="N361" s="33" t="str">
        <f aca="false">IF(OR(L361="",M361=""),"",IF(L361&gt;M361,"Slow",IF(AND(J361="Wrong",L361&lt;0.5*M361),"Rushed?","OK")))</f>
        <v/>
      </c>
      <c r="O361" s="30"/>
      <c r="P361" s="30"/>
      <c r="Q361" s="34" t="str">
        <f aca="false">IF(OR(B361="",J361=""),"",IF(OR(J361="Wrong",K361="50-50",K361="Guess"),B361+Lists!$Y$5,""))</f>
        <v/>
      </c>
      <c r="R361" s="29"/>
      <c r="S361" s="34" t="str">
        <f aca="false">IF(Q361="","",B361+Lists!$Y$6)</f>
        <v/>
      </c>
      <c r="T361" s="29"/>
      <c r="U361" s="33" t="str">
        <f aca="true">IF(J361="","",IF(Q361="","—",IF(T361="Correct","Mastered",IF(OR(R361="Wrong",T361="Wrong"),"Keep reviewing",IF(AND(R361="",TODAY()&gt;=Q361),"Retry 1 DUE",IF(AND(R361="Correct",T361="",TODAY()&gt;=S361),"Retry 2 DUE",IF(R361="","Retry 1 scheduled","Retry 2 scheduled")))))))</f>
        <v/>
      </c>
    </row>
    <row r="362" customFormat="false" ht="15" hidden="false" customHeight="false" outlineLevel="0" collapsed="false">
      <c r="A362" s="27" t="str">
        <f aca="false">IF(COUNTA(B362:I362)=0,"",ROW()-4)</f>
        <v/>
      </c>
      <c r="B362" s="28"/>
      <c r="C362" s="29"/>
      <c r="D362" s="30"/>
      <c r="E362" s="29"/>
      <c r="F362" s="30"/>
      <c r="G362" s="31"/>
      <c r="H362" s="32"/>
      <c r="I362" s="32"/>
      <c r="J362" s="33" t="str">
        <f aca="false">IF(OR(H362="",I362=""),"",IF(UPPER(SUBSTITUTE(SUBSTITUTE(SUBSTITUTE(H362," ",""),",",""),";",""))=UPPER(SUBSTITUTE(SUBSTITUTE(SUBSTITUTE(I362," ",""),",",""),";","")),"Correct","Wrong"))</f>
        <v/>
      </c>
      <c r="K362" s="29"/>
      <c r="L362" s="29"/>
      <c r="M362" s="27" t="str">
        <f aca="false">IF(E362="","",IFERROR(INDEX(Lists!$G$5:$G$9,MATCH(E362,Lists!$F$5:$F$9,0)),""))</f>
        <v/>
      </c>
      <c r="N362" s="33" t="str">
        <f aca="false">IF(OR(L362="",M362=""),"",IF(L362&gt;M362,"Slow",IF(AND(J362="Wrong",L362&lt;0.5*M362),"Rushed?","OK")))</f>
        <v/>
      </c>
      <c r="O362" s="30"/>
      <c r="P362" s="30"/>
      <c r="Q362" s="34" t="str">
        <f aca="false">IF(OR(B362="",J362=""),"",IF(OR(J362="Wrong",K362="50-50",K362="Guess"),B362+Lists!$Y$5,""))</f>
        <v/>
      </c>
      <c r="R362" s="29"/>
      <c r="S362" s="34" t="str">
        <f aca="false">IF(Q362="","",B362+Lists!$Y$6)</f>
        <v/>
      </c>
      <c r="T362" s="29"/>
      <c r="U362" s="33" t="str">
        <f aca="true">IF(J362="","",IF(Q362="","—",IF(T362="Correct","Mastered",IF(OR(R362="Wrong",T362="Wrong"),"Keep reviewing",IF(AND(R362="",TODAY()&gt;=Q362),"Retry 1 DUE",IF(AND(R362="Correct",T362="",TODAY()&gt;=S362),"Retry 2 DUE",IF(R362="","Retry 1 scheduled","Retry 2 scheduled")))))))</f>
        <v/>
      </c>
    </row>
    <row r="363" customFormat="false" ht="15" hidden="false" customHeight="false" outlineLevel="0" collapsed="false">
      <c r="A363" s="27" t="str">
        <f aca="false">IF(COUNTA(B363:I363)=0,"",ROW()-4)</f>
        <v/>
      </c>
      <c r="B363" s="28"/>
      <c r="C363" s="29"/>
      <c r="D363" s="30"/>
      <c r="E363" s="29"/>
      <c r="F363" s="30"/>
      <c r="G363" s="31"/>
      <c r="H363" s="32"/>
      <c r="I363" s="32"/>
      <c r="J363" s="33" t="str">
        <f aca="false">IF(OR(H363="",I363=""),"",IF(UPPER(SUBSTITUTE(SUBSTITUTE(SUBSTITUTE(H363," ",""),",",""),";",""))=UPPER(SUBSTITUTE(SUBSTITUTE(SUBSTITUTE(I363," ",""),",",""),";","")),"Correct","Wrong"))</f>
        <v/>
      </c>
      <c r="K363" s="29"/>
      <c r="L363" s="29"/>
      <c r="M363" s="27" t="str">
        <f aca="false">IF(E363="","",IFERROR(INDEX(Lists!$G$5:$G$9,MATCH(E363,Lists!$F$5:$F$9,0)),""))</f>
        <v/>
      </c>
      <c r="N363" s="33" t="str">
        <f aca="false">IF(OR(L363="",M363=""),"",IF(L363&gt;M363,"Slow",IF(AND(J363="Wrong",L363&lt;0.5*M363),"Rushed?","OK")))</f>
        <v/>
      </c>
      <c r="O363" s="30"/>
      <c r="P363" s="30"/>
      <c r="Q363" s="34" t="str">
        <f aca="false">IF(OR(B363="",J363=""),"",IF(OR(J363="Wrong",K363="50-50",K363="Guess"),B363+Lists!$Y$5,""))</f>
        <v/>
      </c>
      <c r="R363" s="29"/>
      <c r="S363" s="34" t="str">
        <f aca="false">IF(Q363="","",B363+Lists!$Y$6)</f>
        <v/>
      </c>
      <c r="T363" s="29"/>
      <c r="U363" s="33" t="str">
        <f aca="true">IF(J363="","",IF(Q363="","—",IF(T363="Correct","Mastered",IF(OR(R363="Wrong",T363="Wrong"),"Keep reviewing",IF(AND(R363="",TODAY()&gt;=Q363),"Retry 1 DUE",IF(AND(R363="Correct",T363="",TODAY()&gt;=S363),"Retry 2 DUE",IF(R363="","Retry 1 scheduled","Retry 2 scheduled")))))))</f>
        <v/>
      </c>
    </row>
    <row r="364" customFormat="false" ht="15" hidden="false" customHeight="false" outlineLevel="0" collapsed="false">
      <c r="A364" s="27" t="str">
        <f aca="false">IF(COUNTA(B364:I364)=0,"",ROW()-4)</f>
        <v/>
      </c>
      <c r="B364" s="28"/>
      <c r="C364" s="29"/>
      <c r="D364" s="30"/>
      <c r="E364" s="29"/>
      <c r="F364" s="30"/>
      <c r="G364" s="31"/>
      <c r="H364" s="32"/>
      <c r="I364" s="32"/>
      <c r="J364" s="33" t="str">
        <f aca="false">IF(OR(H364="",I364=""),"",IF(UPPER(SUBSTITUTE(SUBSTITUTE(SUBSTITUTE(H364," ",""),",",""),";",""))=UPPER(SUBSTITUTE(SUBSTITUTE(SUBSTITUTE(I364," ",""),",",""),";","")),"Correct","Wrong"))</f>
        <v/>
      </c>
      <c r="K364" s="29"/>
      <c r="L364" s="29"/>
      <c r="M364" s="27" t="str">
        <f aca="false">IF(E364="","",IFERROR(INDEX(Lists!$G$5:$G$9,MATCH(E364,Lists!$F$5:$F$9,0)),""))</f>
        <v/>
      </c>
      <c r="N364" s="33" t="str">
        <f aca="false">IF(OR(L364="",M364=""),"",IF(L364&gt;M364,"Slow",IF(AND(J364="Wrong",L364&lt;0.5*M364),"Rushed?","OK")))</f>
        <v/>
      </c>
      <c r="O364" s="30"/>
      <c r="P364" s="30"/>
      <c r="Q364" s="34" t="str">
        <f aca="false">IF(OR(B364="",J364=""),"",IF(OR(J364="Wrong",K364="50-50",K364="Guess"),B364+Lists!$Y$5,""))</f>
        <v/>
      </c>
      <c r="R364" s="29"/>
      <c r="S364" s="34" t="str">
        <f aca="false">IF(Q364="","",B364+Lists!$Y$6)</f>
        <v/>
      </c>
      <c r="T364" s="29"/>
      <c r="U364" s="33" t="str">
        <f aca="true">IF(J364="","",IF(Q364="","—",IF(T364="Correct","Mastered",IF(OR(R364="Wrong",T364="Wrong"),"Keep reviewing",IF(AND(R364="",TODAY()&gt;=Q364),"Retry 1 DUE",IF(AND(R364="Correct",T364="",TODAY()&gt;=S364),"Retry 2 DUE",IF(R364="","Retry 1 scheduled","Retry 2 scheduled")))))))</f>
        <v/>
      </c>
    </row>
    <row r="365" customFormat="false" ht="15" hidden="false" customHeight="false" outlineLevel="0" collapsed="false">
      <c r="A365" s="27" t="str">
        <f aca="false">IF(COUNTA(B365:I365)=0,"",ROW()-4)</f>
        <v/>
      </c>
      <c r="B365" s="28"/>
      <c r="C365" s="29"/>
      <c r="D365" s="30"/>
      <c r="E365" s="29"/>
      <c r="F365" s="30"/>
      <c r="G365" s="31"/>
      <c r="H365" s="32"/>
      <c r="I365" s="32"/>
      <c r="J365" s="33" t="str">
        <f aca="false">IF(OR(H365="",I365=""),"",IF(UPPER(SUBSTITUTE(SUBSTITUTE(SUBSTITUTE(H365," ",""),",",""),";",""))=UPPER(SUBSTITUTE(SUBSTITUTE(SUBSTITUTE(I365," ",""),",",""),";","")),"Correct","Wrong"))</f>
        <v/>
      </c>
      <c r="K365" s="29"/>
      <c r="L365" s="29"/>
      <c r="M365" s="27" t="str">
        <f aca="false">IF(E365="","",IFERROR(INDEX(Lists!$G$5:$G$9,MATCH(E365,Lists!$F$5:$F$9,0)),""))</f>
        <v/>
      </c>
      <c r="N365" s="33" t="str">
        <f aca="false">IF(OR(L365="",M365=""),"",IF(L365&gt;M365,"Slow",IF(AND(J365="Wrong",L365&lt;0.5*M365),"Rushed?","OK")))</f>
        <v/>
      </c>
      <c r="O365" s="30"/>
      <c r="P365" s="30"/>
      <c r="Q365" s="34" t="str">
        <f aca="false">IF(OR(B365="",J365=""),"",IF(OR(J365="Wrong",K365="50-50",K365="Guess"),B365+Lists!$Y$5,""))</f>
        <v/>
      </c>
      <c r="R365" s="29"/>
      <c r="S365" s="34" t="str">
        <f aca="false">IF(Q365="","",B365+Lists!$Y$6)</f>
        <v/>
      </c>
      <c r="T365" s="29"/>
      <c r="U365" s="33" t="str">
        <f aca="true">IF(J365="","",IF(Q365="","—",IF(T365="Correct","Mastered",IF(OR(R365="Wrong",T365="Wrong"),"Keep reviewing",IF(AND(R365="",TODAY()&gt;=Q365),"Retry 1 DUE",IF(AND(R365="Correct",T365="",TODAY()&gt;=S365),"Retry 2 DUE",IF(R365="","Retry 1 scheduled","Retry 2 scheduled")))))))</f>
        <v/>
      </c>
    </row>
    <row r="366" customFormat="false" ht="15" hidden="false" customHeight="false" outlineLevel="0" collapsed="false">
      <c r="A366" s="27" t="str">
        <f aca="false">IF(COUNTA(B366:I366)=0,"",ROW()-4)</f>
        <v/>
      </c>
      <c r="B366" s="28"/>
      <c r="C366" s="29"/>
      <c r="D366" s="30"/>
      <c r="E366" s="29"/>
      <c r="F366" s="30"/>
      <c r="G366" s="31"/>
      <c r="H366" s="32"/>
      <c r="I366" s="32"/>
      <c r="J366" s="33" t="str">
        <f aca="false">IF(OR(H366="",I366=""),"",IF(UPPER(SUBSTITUTE(SUBSTITUTE(SUBSTITUTE(H366," ",""),",",""),";",""))=UPPER(SUBSTITUTE(SUBSTITUTE(SUBSTITUTE(I366," ",""),",",""),";","")),"Correct","Wrong"))</f>
        <v/>
      </c>
      <c r="K366" s="29"/>
      <c r="L366" s="29"/>
      <c r="M366" s="27" t="str">
        <f aca="false">IF(E366="","",IFERROR(INDEX(Lists!$G$5:$G$9,MATCH(E366,Lists!$F$5:$F$9,0)),""))</f>
        <v/>
      </c>
      <c r="N366" s="33" t="str">
        <f aca="false">IF(OR(L366="",M366=""),"",IF(L366&gt;M366,"Slow",IF(AND(J366="Wrong",L366&lt;0.5*M366),"Rushed?","OK")))</f>
        <v/>
      </c>
      <c r="O366" s="30"/>
      <c r="P366" s="30"/>
      <c r="Q366" s="34" t="str">
        <f aca="false">IF(OR(B366="",J366=""),"",IF(OR(J366="Wrong",K366="50-50",K366="Guess"),B366+Lists!$Y$5,""))</f>
        <v/>
      </c>
      <c r="R366" s="29"/>
      <c r="S366" s="34" t="str">
        <f aca="false">IF(Q366="","",B366+Lists!$Y$6)</f>
        <v/>
      </c>
      <c r="T366" s="29"/>
      <c r="U366" s="33" t="str">
        <f aca="true">IF(J366="","",IF(Q366="","—",IF(T366="Correct","Mastered",IF(OR(R366="Wrong",T366="Wrong"),"Keep reviewing",IF(AND(R366="",TODAY()&gt;=Q366),"Retry 1 DUE",IF(AND(R366="Correct",T366="",TODAY()&gt;=S366),"Retry 2 DUE",IF(R366="","Retry 1 scheduled","Retry 2 scheduled")))))))</f>
        <v/>
      </c>
    </row>
    <row r="367" customFormat="false" ht="15" hidden="false" customHeight="false" outlineLevel="0" collapsed="false">
      <c r="A367" s="27" t="str">
        <f aca="false">IF(COUNTA(B367:I367)=0,"",ROW()-4)</f>
        <v/>
      </c>
      <c r="B367" s="28"/>
      <c r="C367" s="29"/>
      <c r="D367" s="30"/>
      <c r="E367" s="29"/>
      <c r="F367" s="30"/>
      <c r="G367" s="31"/>
      <c r="H367" s="32"/>
      <c r="I367" s="32"/>
      <c r="J367" s="33" t="str">
        <f aca="false">IF(OR(H367="",I367=""),"",IF(UPPER(SUBSTITUTE(SUBSTITUTE(SUBSTITUTE(H367," ",""),",",""),";",""))=UPPER(SUBSTITUTE(SUBSTITUTE(SUBSTITUTE(I367," ",""),",",""),";","")),"Correct","Wrong"))</f>
        <v/>
      </c>
      <c r="K367" s="29"/>
      <c r="L367" s="29"/>
      <c r="M367" s="27" t="str">
        <f aca="false">IF(E367="","",IFERROR(INDEX(Lists!$G$5:$G$9,MATCH(E367,Lists!$F$5:$F$9,0)),""))</f>
        <v/>
      </c>
      <c r="N367" s="33" t="str">
        <f aca="false">IF(OR(L367="",M367=""),"",IF(L367&gt;M367,"Slow",IF(AND(J367="Wrong",L367&lt;0.5*M367),"Rushed?","OK")))</f>
        <v/>
      </c>
      <c r="O367" s="30"/>
      <c r="P367" s="30"/>
      <c r="Q367" s="34" t="str">
        <f aca="false">IF(OR(B367="",J367=""),"",IF(OR(J367="Wrong",K367="50-50",K367="Guess"),B367+Lists!$Y$5,""))</f>
        <v/>
      </c>
      <c r="R367" s="29"/>
      <c r="S367" s="34" t="str">
        <f aca="false">IF(Q367="","",B367+Lists!$Y$6)</f>
        <v/>
      </c>
      <c r="T367" s="29"/>
      <c r="U367" s="33" t="str">
        <f aca="true">IF(J367="","",IF(Q367="","—",IF(T367="Correct","Mastered",IF(OR(R367="Wrong",T367="Wrong"),"Keep reviewing",IF(AND(R367="",TODAY()&gt;=Q367),"Retry 1 DUE",IF(AND(R367="Correct",T367="",TODAY()&gt;=S367),"Retry 2 DUE",IF(R367="","Retry 1 scheduled","Retry 2 scheduled")))))))</f>
        <v/>
      </c>
    </row>
    <row r="368" customFormat="false" ht="15" hidden="false" customHeight="false" outlineLevel="0" collapsed="false">
      <c r="A368" s="27" t="str">
        <f aca="false">IF(COUNTA(B368:I368)=0,"",ROW()-4)</f>
        <v/>
      </c>
      <c r="B368" s="28"/>
      <c r="C368" s="29"/>
      <c r="D368" s="30"/>
      <c r="E368" s="29"/>
      <c r="F368" s="30"/>
      <c r="G368" s="31"/>
      <c r="H368" s="32"/>
      <c r="I368" s="32"/>
      <c r="J368" s="33" t="str">
        <f aca="false">IF(OR(H368="",I368=""),"",IF(UPPER(SUBSTITUTE(SUBSTITUTE(SUBSTITUTE(H368," ",""),",",""),";",""))=UPPER(SUBSTITUTE(SUBSTITUTE(SUBSTITUTE(I368," ",""),",",""),";","")),"Correct","Wrong"))</f>
        <v/>
      </c>
      <c r="K368" s="29"/>
      <c r="L368" s="29"/>
      <c r="M368" s="27" t="str">
        <f aca="false">IF(E368="","",IFERROR(INDEX(Lists!$G$5:$G$9,MATCH(E368,Lists!$F$5:$F$9,0)),""))</f>
        <v/>
      </c>
      <c r="N368" s="33" t="str">
        <f aca="false">IF(OR(L368="",M368=""),"",IF(L368&gt;M368,"Slow",IF(AND(J368="Wrong",L368&lt;0.5*M368),"Rushed?","OK")))</f>
        <v/>
      </c>
      <c r="O368" s="30"/>
      <c r="P368" s="30"/>
      <c r="Q368" s="34" t="str">
        <f aca="false">IF(OR(B368="",J368=""),"",IF(OR(J368="Wrong",K368="50-50",K368="Guess"),B368+Lists!$Y$5,""))</f>
        <v/>
      </c>
      <c r="R368" s="29"/>
      <c r="S368" s="34" t="str">
        <f aca="false">IF(Q368="","",B368+Lists!$Y$6)</f>
        <v/>
      </c>
      <c r="T368" s="29"/>
      <c r="U368" s="33" t="str">
        <f aca="true">IF(J368="","",IF(Q368="","—",IF(T368="Correct","Mastered",IF(OR(R368="Wrong",T368="Wrong"),"Keep reviewing",IF(AND(R368="",TODAY()&gt;=Q368),"Retry 1 DUE",IF(AND(R368="Correct",T368="",TODAY()&gt;=S368),"Retry 2 DUE",IF(R368="","Retry 1 scheduled","Retry 2 scheduled")))))))</f>
        <v/>
      </c>
    </row>
    <row r="369" customFormat="false" ht="15" hidden="false" customHeight="false" outlineLevel="0" collapsed="false">
      <c r="A369" s="27" t="str">
        <f aca="false">IF(COUNTA(B369:I369)=0,"",ROW()-4)</f>
        <v/>
      </c>
      <c r="B369" s="28"/>
      <c r="C369" s="29"/>
      <c r="D369" s="30"/>
      <c r="E369" s="29"/>
      <c r="F369" s="30"/>
      <c r="G369" s="31"/>
      <c r="H369" s="32"/>
      <c r="I369" s="32"/>
      <c r="J369" s="33" t="str">
        <f aca="false">IF(OR(H369="",I369=""),"",IF(UPPER(SUBSTITUTE(SUBSTITUTE(SUBSTITUTE(H369," ",""),",",""),";",""))=UPPER(SUBSTITUTE(SUBSTITUTE(SUBSTITUTE(I369," ",""),",",""),";","")),"Correct","Wrong"))</f>
        <v/>
      </c>
      <c r="K369" s="29"/>
      <c r="L369" s="29"/>
      <c r="M369" s="27" t="str">
        <f aca="false">IF(E369="","",IFERROR(INDEX(Lists!$G$5:$G$9,MATCH(E369,Lists!$F$5:$F$9,0)),""))</f>
        <v/>
      </c>
      <c r="N369" s="33" t="str">
        <f aca="false">IF(OR(L369="",M369=""),"",IF(L369&gt;M369,"Slow",IF(AND(J369="Wrong",L369&lt;0.5*M369),"Rushed?","OK")))</f>
        <v/>
      </c>
      <c r="O369" s="30"/>
      <c r="P369" s="30"/>
      <c r="Q369" s="34" t="str">
        <f aca="false">IF(OR(B369="",J369=""),"",IF(OR(J369="Wrong",K369="50-50",K369="Guess"),B369+Lists!$Y$5,""))</f>
        <v/>
      </c>
      <c r="R369" s="29"/>
      <c r="S369" s="34" t="str">
        <f aca="false">IF(Q369="","",B369+Lists!$Y$6)</f>
        <v/>
      </c>
      <c r="T369" s="29"/>
      <c r="U369" s="33" t="str">
        <f aca="true">IF(J369="","",IF(Q369="","—",IF(T369="Correct","Mastered",IF(OR(R369="Wrong",T369="Wrong"),"Keep reviewing",IF(AND(R369="",TODAY()&gt;=Q369),"Retry 1 DUE",IF(AND(R369="Correct",T369="",TODAY()&gt;=S369),"Retry 2 DUE",IF(R369="","Retry 1 scheduled","Retry 2 scheduled")))))))</f>
        <v/>
      </c>
    </row>
    <row r="370" customFormat="false" ht="15" hidden="false" customHeight="false" outlineLevel="0" collapsed="false">
      <c r="A370" s="27" t="str">
        <f aca="false">IF(COUNTA(B370:I370)=0,"",ROW()-4)</f>
        <v/>
      </c>
      <c r="B370" s="28"/>
      <c r="C370" s="29"/>
      <c r="D370" s="30"/>
      <c r="E370" s="29"/>
      <c r="F370" s="30"/>
      <c r="G370" s="31"/>
      <c r="H370" s="32"/>
      <c r="I370" s="32"/>
      <c r="J370" s="33" t="str">
        <f aca="false">IF(OR(H370="",I370=""),"",IF(UPPER(SUBSTITUTE(SUBSTITUTE(SUBSTITUTE(H370," ",""),",",""),";",""))=UPPER(SUBSTITUTE(SUBSTITUTE(SUBSTITUTE(I370," ",""),",",""),";","")),"Correct","Wrong"))</f>
        <v/>
      </c>
      <c r="K370" s="29"/>
      <c r="L370" s="29"/>
      <c r="M370" s="27" t="str">
        <f aca="false">IF(E370="","",IFERROR(INDEX(Lists!$G$5:$G$9,MATCH(E370,Lists!$F$5:$F$9,0)),""))</f>
        <v/>
      </c>
      <c r="N370" s="33" t="str">
        <f aca="false">IF(OR(L370="",M370=""),"",IF(L370&gt;M370,"Slow",IF(AND(J370="Wrong",L370&lt;0.5*M370),"Rushed?","OK")))</f>
        <v/>
      </c>
      <c r="O370" s="30"/>
      <c r="P370" s="30"/>
      <c r="Q370" s="34" t="str">
        <f aca="false">IF(OR(B370="",J370=""),"",IF(OR(J370="Wrong",K370="50-50",K370="Guess"),B370+Lists!$Y$5,""))</f>
        <v/>
      </c>
      <c r="R370" s="29"/>
      <c r="S370" s="34" t="str">
        <f aca="false">IF(Q370="","",B370+Lists!$Y$6)</f>
        <v/>
      </c>
      <c r="T370" s="29"/>
      <c r="U370" s="33" t="str">
        <f aca="true">IF(J370="","",IF(Q370="","—",IF(T370="Correct","Mastered",IF(OR(R370="Wrong",T370="Wrong"),"Keep reviewing",IF(AND(R370="",TODAY()&gt;=Q370),"Retry 1 DUE",IF(AND(R370="Correct",T370="",TODAY()&gt;=S370),"Retry 2 DUE",IF(R370="","Retry 1 scheduled","Retry 2 scheduled")))))))</f>
        <v/>
      </c>
    </row>
    <row r="371" customFormat="false" ht="15" hidden="false" customHeight="false" outlineLevel="0" collapsed="false">
      <c r="A371" s="27" t="str">
        <f aca="false">IF(COUNTA(B371:I371)=0,"",ROW()-4)</f>
        <v/>
      </c>
      <c r="B371" s="28"/>
      <c r="C371" s="29"/>
      <c r="D371" s="30"/>
      <c r="E371" s="29"/>
      <c r="F371" s="30"/>
      <c r="G371" s="31"/>
      <c r="H371" s="32"/>
      <c r="I371" s="32"/>
      <c r="J371" s="33" t="str">
        <f aca="false">IF(OR(H371="",I371=""),"",IF(UPPER(SUBSTITUTE(SUBSTITUTE(SUBSTITUTE(H371," ",""),",",""),";",""))=UPPER(SUBSTITUTE(SUBSTITUTE(SUBSTITUTE(I371," ",""),",",""),";","")),"Correct","Wrong"))</f>
        <v/>
      </c>
      <c r="K371" s="29"/>
      <c r="L371" s="29"/>
      <c r="M371" s="27" t="str">
        <f aca="false">IF(E371="","",IFERROR(INDEX(Lists!$G$5:$G$9,MATCH(E371,Lists!$F$5:$F$9,0)),""))</f>
        <v/>
      </c>
      <c r="N371" s="33" t="str">
        <f aca="false">IF(OR(L371="",M371=""),"",IF(L371&gt;M371,"Slow",IF(AND(J371="Wrong",L371&lt;0.5*M371),"Rushed?","OK")))</f>
        <v/>
      </c>
      <c r="O371" s="30"/>
      <c r="P371" s="30"/>
      <c r="Q371" s="34" t="str">
        <f aca="false">IF(OR(B371="",J371=""),"",IF(OR(J371="Wrong",K371="50-50",K371="Guess"),B371+Lists!$Y$5,""))</f>
        <v/>
      </c>
      <c r="R371" s="29"/>
      <c r="S371" s="34" t="str">
        <f aca="false">IF(Q371="","",B371+Lists!$Y$6)</f>
        <v/>
      </c>
      <c r="T371" s="29"/>
      <c r="U371" s="33" t="str">
        <f aca="true">IF(J371="","",IF(Q371="","—",IF(T371="Correct","Mastered",IF(OR(R371="Wrong",T371="Wrong"),"Keep reviewing",IF(AND(R371="",TODAY()&gt;=Q371),"Retry 1 DUE",IF(AND(R371="Correct",T371="",TODAY()&gt;=S371),"Retry 2 DUE",IF(R371="","Retry 1 scheduled","Retry 2 scheduled")))))))</f>
        <v/>
      </c>
    </row>
    <row r="372" customFormat="false" ht="15" hidden="false" customHeight="false" outlineLevel="0" collapsed="false">
      <c r="A372" s="27" t="str">
        <f aca="false">IF(COUNTA(B372:I372)=0,"",ROW()-4)</f>
        <v/>
      </c>
      <c r="B372" s="28"/>
      <c r="C372" s="29"/>
      <c r="D372" s="30"/>
      <c r="E372" s="29"/>
      <c r="F372" s="30"/>
      <c r="G372" s="31"/>
      <c r="H372" s="32"/>
      <c r="I372" s="32"/>
      <c r="J372" s="33" t="str">
        <f aca="false">IF(OR(H372="",I372=""),"",IF(UPPER(SUBSTITUTE(SUBSTITUTE(SUBSTITUTE(H372," ",""),",",""),";",""))=UPPER(SUBSTITUTE(SUBSTITUTE(SUBSTITUTE(I372," ",""),",",""),";","")),"Correct","Wrong"))</f>
        <v/>
      </c>
      <c r="K372" s="29"/>
      <c r="L372" s="29"/>
      <c r="M372" s="27" t="str">
        <f aca="false">IF(E372="","",IFERROR(INDEX(Lists!$G$5:$G$9,MATCH(E372,Lists!$F$5:$F$9,0)),""))</f>
        <v/>
      </c>
      <c r="N372" s="33" t="str">
        <f aca="false">IF(OR(L372="",M372=""),"",IF(L372&gt;M372,"Slow",IF(AND(J372="Wrong",L372&lt;0.5*M372),"Rushed?","OK")))</f>
        <v/>
      </c>
      <c r="O372" s="30"/>
      <c r="P372" s="30"/>
      <c r="Q372" s="34" t="str">
        <f aca="false">IF(OR(B372="",J372=""),"",IF(OR(J372="Wrong",K372="50-50",K372="Guess"),B372+Lists!$Y$5,""))</f>
        <v/>
      </c>
      <c r="R372" s="29"/>
      <c r="S372" s="34" t="str">
        <f aca="false">IF(Q372="","",B372+Lists!$Y$6)</f>
        <v/>
      </c>
      <c r="T372" s="29"/>
      <c r="U372" s="33" t="str">
        <f aca="true">IF(J372="","",IF(Q372="","—",IF(T372="Correct","Mastered",IF(OR(R372="Wrong",T372="Wrong"),"Keep reviewing",IF(AND(R372="",TODAY()&gt;=Q372),"Retry 1 DUE",IF(AND(R372="Correct",T372="",TODAY()&gt;=S372),"Retry 2 DUE",IF(R372="","Retry 1 scheduled","Retry 2 scheduled")))))))</f>
        <v/>
      </c>
    </row>
    <row r="373" customFormat="false" ht="15" hidden="false" customHeight="false" outlineLevel="0" collapsed="false">
      <c r="A373" s="27" t="str">
        <f aca="false">IF(COUNTA(B373:I373)=0,"",ROW()-4)</f>
        <v/>
      </c>
      <c r="B373" s="28"/>
      <c r="C373" s="29"/>
      <c r="D373" s="30"/>
      <c r="E373" s="29"/>
      <c r="F373" s="30"/>
      <c r="G373" s="31"/>
      <c r="H373" s="32"/>
      <c r="I373" s="32"/>
      <c r="J373" s="33" t="str">
        <f aca="false">IF(OR(H373="",I373=""),"",IF(UPPER(SUBSTITUTE(SUBSTITUTE(SUBSTITUTE(H373," ",""),",",""),";",""))=UPPER(SUBSTITUTE(SUBSTITUTE(SUBSTITUTE(I373," ",""),",",""),";","")),"Correct","Wrong"))</f>
        <v/>
      </c>
      <c r="K373" s="29"/>
      <c r="L373" s="29"/>
      <c r="M373" s="27" t="str">
        <f aca="false">IF(E373="","",IFERROR(INDEX(Lists!$G$5:$G$9,MATCH(E373,Lists!$F$5:$F$9,0)),""))</f>
        <v/>
      </c>
      <c r="N373" s="33" t="str">
        <f aca="false">IF(OR(L373="",M373=""),"",IF(L373&gt;M373,"Slow",IF(AND(J373="Wrong",L373&lt;0.5*M373),"Rushed?","OK")))</f>
        <v/>
      </c>
      <c r="O373" s="30"/>
      <c r="P373" s="30"/>
      <c r="Q373" s="34" t="str">
        <f aca="false">IF(OR(B373="",J373=""),"",IF(OR(J373="Wrong",K373="50-50",K373="Guess"),B373+Lists!$Y$5,""))</f>
        <v/>
      </c>
      <c r="R373" s="29"/>
      <c r="S373" s="34" t="str">
        <f aca="false">IF(Q373="","",B373+Lists!$Y$6)</f>
        <v/>
      </c>
      <c r="T373" s="29"/>
      <c r="U373" s="33" t="str">
        <f aca="true">IF(J373="","",IF(Q373="","—",IF(T373="Correct","Mastered",IF(OR(R373="Wrong",T373="Wrong"),"Keep reviewing",IF(AND(R373="",TODAY()&gt;=Q373),"Retry 1 DUE",IF(AND(R373="Correct",T373="",TODAY()&gt;=S373),"Retry 2 DUE",IF(R373="","Retry 1 scheduled","Retry 2 scheduled")))))))</f>
        <v/>
      </c>
    </row>
    <row r="374" customFormat="false" ht="15" hidden="false" customHeight="false" outlineLevel="0" collapsed="false">
      <c r="A374" s="27" t="str">
        <f aca="false">IF(COUNTA(B374:I374)=0,"",ROW()-4)</f>
        <v/>
      </c>
      <c r="B374" s="28"/>
      <c r="C374" s="29"/>
      <c r="D374" s="30"/>
      <c r="E374" s="29"/>
      <c r="F374" s="30"/>
      <c r="G374" s="31"/>
      <c r="H374" s="32"/>
      <c r="I374" s="32"/>
      <c r="J374" s="33" t="str">
        <f aca="false">IF(OR(H374="",I374=""),"",IF(UPPER(SUBSTITUTE(SUBSTITUTE(SUBSTITUTE(H374," ",""),",",""),";",""))=UPPER(SUBSTITUTE(SUBSTITUTE(SUBSTITUTE(I374," ",""),",",""),";","")),"Correct","Wrong"))</f>
        <v/>
      </c>
      <c r="K374" s="29"/>
      <c r="L374" s="29"/>
      <c r="M374" s="27" t="str">
        <f aca="false">IF(E374="","",IFERROR(INDEX(Lists!$G$5:$G$9,MATCH(E374,Lists!$F$5:$F$9,0)),""))</f>
        <v/>
      </c>
      <c r="N374" s="33" t="str">
        <f aca="false">IF(OR(L374="",M374=""),"",IF(L374&gt;M374,"Slow",IF(AND(J374="Wrong",L374&lt;0.5*M374),"Rushed?","OK")))</f>
        <v/>
      </c>
      <c r="O374" s="30"/>
      <c r="P374" s="30"/>
      <c r="Q374" s="34" t="str">
        <f aca="false">IF(OR(B374="",J374=""),"",IF(OR(J374="Wrong",K374="50-50",K374="Guess"),B374+Lists!$Y$5,""))</f>
        <v/>
      </c>
      <c r="R374" s="29"/>
      <c r="S374" s="34" t="str">
        <f aca="false">IF(Q374="","",B374+Lists!$Y$6)</f>
        <v/>
      </c>
      <c r="T374" s="29"/>
      <c r="U374" s="33" t="str">
        <f aca="true">IF(J374="","",IF(Q374="","—",IF(T374="Correct","Mastered",IF(OR(R374="Wrong",T374="Wrong"),"Keep reviewing",IF(AND(R374="",TODAY()&gt;=Q374),"Retry 1 DUE",IF(AND(R374="Correct",T374="",TODAY()&gt;=S374),"Retry 2 DUE",IF(R374="","Retry 1 scheduled","Retry 2 scheduled")))))))</f>
        <v/>
      </c>
    </row>
    <row r="375" customFormat="false" ht="15" hidden="false" customHeight="false" outlineLevel="0" collapsed="false">
      <c r="A375" s="27" t="str">
        <f aca="false">IF(COUNTA(B375:I375)=0,"",ROW()-4)</f>
        <v/>
      </c>
      <c r="B375" s="28"/>
      <c r="C375" s="29"/>
      <c r="D375" s="30"/>
      <c r="E375" s="29"/>
      <c r="F375" s="30"/>
      <c r="G375" s="31"/>
      <c r="H375" s="32"/>
      <c r="I375" s="32"/>
      <c r="J375" s="33" t="str">
        <f aca="false">IF(OR(H375="",I375=""),"",IF(UPPER(SUBSTITUTE(SUBSTITUTE(SUBSTITUTE(H375," ",""),",",""),";",""))=UPPER(SUBSTITUTE(SUBSTITUTE(SUBSTITUTE(I375," ",""),",",""),";","")),"Correct","Wrong"))</f>
        <v/>
      </c>
      <c r="K375" s="29"/>
      <c r="L375" s="29"/>
      <c r="M375" s="27" t="str">
        <f aca="false">IF(E375="","",IFERROR(INDEX(Lists!$G$5:$G$9,MATCH(E375,Lists!$F$5:$F$9,0)),""))</f>
        <v/>
      </c>
      <c r="N375" s="33" t="str">
        <f aca="false">IF(OR(L375="",M375=""),"",IF(L375&gt;M375,"Slow",IF(AND(J375="Wrong",L375&lt;0.5*M375),"Rushed?","OK")))</f>
        <v/>
      </c>
      <c r="O375" s="30"/>
      <c r="P375" s="30"/>
      <c r="Q375" s="34" t="str">
        <f aca="false">IF(OR(B375="",J375=""),"",IF(OR(J375="Wrong",K375="50-50",K375="Guess"),B375+Lists!$Y$5,""))</f>
        <v/>
      </c>
      <c r="R375" s="29"/>
      <c r="S375" s="34" t="str">
        <f aca="false">IF(Q375="","",B375+Lists!$Y$6)</f>
        <v/>
      </c>
      <c r="T375" s="29"/>
      <c r="U375" s="33" t="str">
        <f aca="true">IF(J375="","",IF(Q375="","—",IF(T375="Correct","Mastered",IF(OR(R375="Wrong",T375="Wrong"),"Keep reviewing",IF(AND(R375="",TODAY()&gt;=Q375),"Retry 1 DUE",IF(AND(R375="Correct",T375="",TODAY()&gt;=S375),"Retry 2 DUE",IF(R375="","Retry 1 scheduled","Retry 2 scheduled")))))))</f>
        <v/>
      </c>
    </row>
    <row r="376" customFormat="false" ht="15" hidden="false" customHeight="false" outlineLevel="0" collapsed="false">
      <c r="A376" s="27" t="str">
        <f aca="false">IF(COUNTA(B376:I376)=0,"",ROW()-4)</f>
        <v/>
      </c>
      <c r="B376" s="28"/>
      <c r="C376" s="29"/>
      <c r="D376" s="30"/>
      <c r="E376" s="29"/>
      <c r="F376" s="30"/>
      <c r="G376" s="31"/>
      <c r="H376" s="32"/>
      <c r="I376" s="32"/>
      <c r="J376" s="33" t="str">
        <f aca="false">IF(OR(H376="",I376=""),"",IF(UPPER(SUBSTITUTE(SUBSTITUTE(SUBSTITUTE(H376," ",""),",",""),";",""))=UPPER(SUBSTITUTE(SUBSTITUTE(SUBSTITUTE(I376," ",""),",",""),";","")),"Correct","Wrong"))</f>
        <v/>
      </c>
      <c r="K376" s="29"/>
      <c r="L376" s="29"/>
      <c r="M376" s="27" t="str">
        <f aca="false">IF(E376="","",IFERROR(INDEX(Lists!$G$5:$G$9,MATCH(E376,Lists!$F$5:$F$9,0)),""))</f>
        <v/>
      </c>
      <c r="N376" s="33" t="str">
        <f aca="false">IF(OR(L376="",M376=""),"",IF(L376&gt;M376,"Slow",IF(AND(J376="Wrong",L376&lt;0.5*M376),"Rushed?","OK")))</f>
        <v/>
      </c>
      <c r="O376" s="30"/>
      <c r="P376" s="30"/>
      <c r="Q376" s="34" t="str">
        <f aca="false">IF(OR(B376="",J376=""),"",IF(OR(J376="Wrong",K376="50-50",K376="Guess"),B376+Lists!$Y$5,""))</f>
        <v/>
      </c>
      <c r="R376" s="29"/>
      <c r="S376" s="34" t="str">
        <f aca="false">IF(Q376="","",B376+Lists!$Y$6)</f>
        <v/>
      </c>
      <c r="T376" s="29"/>
      <c r="U376" s="33" t="str">
        <f aca="true">IF(J376="","",IF(Q376="","—",IF(T376="Correct","Mastered",IF(OR(R376="Wrong",T376="Wrong"),"Keep reviewing",IF(AND(R376="",TODAY()&gt;=Q376),"Retry 1 DUE",IF(AND(R376="Correct",T376="",TODAY()&gt;=S376),"Retry 2 DUE",IF(R376="","Retry 1 scheduled","Retry 2 scheduled")))))))</f>
        <v/>
      </c>
    </row>
    <row r="377" customFormat="false" ht="15" hidden="false" customHeight="false" outlineLevel="0" collapsed="false">
      <c r="A377" s="27" t="str">
        <f aca="false">IF(COUNTA(B377:I377)=0,"",ROW()-4)</f>
        <v/>
      </c>
      <c r="B377" s="28"/>
      <c r="C377" s="29"/>
      <c r="D377" s="30"/>
      <c r="E377" s="29"/>
      <c r="F377" s="30"/>
      <c r="G377" s="31"/>
      <c r="H377" s="32"/>
      <c r="I377" s="32"/>
      <c r="J377" s="33" t="str">
        <f aca="false">IF(OR(H377="",I377=""),"",IF(UPPER(SUBSTITUTE(SUBSTITUTE(SUBSTITUTE(H377," ",""),",",""),";",""))=UPPER(SUBSTITUTE(SUBSTITUTE(SUBSTITUTE(I377," ",""),",",""),";","")),"Correct","Wrong"))</f>
        <v/>
      </c>
      <c r="K377" s="29"/>
      <c r="L377" s="29"/>
      <c r="M377" s="27" t="str">
        <f aca="false">IF(E377="","",IFERROR(INDEX(Lists!$G$5:$G$9,MATCH(E377,Lists!$F$5:$F$9,0)),""))</f>
        <v/>
      </c>
      <c r="N377" s="33" t="str">
        <f aca="false">IF(OR(L377="",M377=""),"",IF(L377&gt;M377,"Slow",IF(AND(J377="Wrong",L377&lt;0.5*M377),"Rushed?","OK")))</f>
        <v/>
      </c>
      <c r="O377" s="30"/>
      <c r="P377" s="30"/>
      <c r="Q377" s="34" t="str">
        <f aca="false">IF(OR(B377="",J377=""),"",IF(OR(J377="Wrong",K377="50-50",K377="Guess"),B377+Lists!$Y$5,""))</f>
        <v/>
      </c>
      <c r="R377" s="29"/>
      <c r="S377" s="34" t="str">
        <f aca="false">IF(Q377="","",B377+Lists!$Y$6)</f>
        <v/>
      </c>
      <c r="T377" s="29"/>
      <c r="U377" s="33" t="str">
        <f aca="true">IF(J377="","",IF(Q377="","—",IF(T377="Correct","Mastered",IF(OR(R377="Wrong",T377="Wrong"),"Keep reviewing",IF(AND(R377="",TODAY()&gt;=Q377),"Retry 1 DUE",IF(AND(R377="Correct",T377="",TODAY()&gt;=S377),"Retry 2 DUE",IF(R377="","Retry 1 scheduled","Retry 2 scheduled")))))))</f>
        <v/>
      </c>
    </row>
    <row r="378" customFormat="false" ht="15" hidden="false" customHeight="false" outlineLevel="0" collapsed="false">
      <c r="A378" s="27" t="str">
        <f aca="false">IF(COUNTA(B378:I378)=0,"",ROW()-4)</f>
        <v/>
      </c>
      <c r="B378" s="28"/>
      <c r="C378" s="29"/>
      <c r="D378" s="30"/>
      <c r="E378" s="29"/>
      <c r="F378" s="30"/>
      <c r="G378" s="31"/>
      <c r="H378" s="32"/>
      <c r="I378" s="32"/>
      <c r="J378" s="33" t="str">
        <f aca="false">IF(OR(H378="",I378=""),"",IF(UPPER(SUBSTITUTE(SUBSTITUTE(SUBSTITUTE(H378," ",""),",",""),";",""))=UPPER(SUBSTITUTE(SUBSTITUTE(SUBSTITUTE(I378," ",""),",",""),";","")),"Correct","Wrong"))</f>
        <v/>
      </c>
      <c r="K378" s="29"/>
      <c r="L378" s="29"/>
      <c r="M378" s="27" t="str">
        <f aca="false">IF(E378="","",IFERROR(INDEX(Lists!$G$5:$G$9,MATCH(E378,Lists!$F$5:$F$9,0)),""))</f>
        <v/>
      </c>
      <c r="N378" s="33" t="str">
        <f aca="false">IF(OR(L378="",M378=""),"",IF(L378&gt;M378,"Slow",IF(AND(J378="Wrong",L378&lt;0.5*M378),"Rushed?","OK")))</f>
        <v/>
      </c>
      <c r="O378" s="30"/>
      <c r="P378" s="30"/>
      <c r="Q378" s="34" t="str">
        <f aca="false">IF(OR(B378="",J378=""),"",IF(OR(J378="Wrong",K378="50-50",K378="Guess"),B378+Lists!$Y$5,""))</f>
        <v/>
      </c>
      <c r="R378" s="29"/>
      <c r="S378" s="34" t="str">
        <f aca="false">IF(Q378="","",B378+Lists!$Y$6)</f>
        <v/>
      </c>
      <c r="T378" s="29"/>
      <c r="U378" s="33" t="str">
        <f aca="true">IF(J378="","",IF(Q378="","—",IF(T378="Correct","Mastered",IF(OR(R378="Wrong",T378="Wrong"),"Keep reviewing",IF(AND(R378="",TODAY()&gt;=Q378),"Retry 1 DUE",IF(AND(R378="Correct",T378="",TODAY()&gt;=S378),"Retry 2 DUE",IF(R378="","Retry 1 scheduled","Retry 2 scheduled")))))))</f>
        <v/>
      </c>
    </row>
    <row r="379" customFormat="false" ht="15" hidden="false" customHeight="false" outlineLevel="0" collapsed="false">
      <c r="A379" s="27" t="str">
        <f aca="false">IF(COUNTA(B379:I379)=0,"",ROW()-4)</f>
        <v/>
      </c>
      <c r="B379" s="28"/>
      <c r="C379" s="29"/>
      <c r="D379" s="30"/>
      <c r="E379" s="29"/>
      <c r="F379" s="30"/>
      <c r="G379" s="31"/>
      <c r="H379" s="32"/>
      <c r="I379" s="32"/>
      <c r="J379" s="33" t="str">
        <f aca="false">IF(OR(H379="",I379=""),"",IF(UPPER(SUBSTITUTE(SUBSTITUTE(SUBSTITUTE(H379," ",""),",",""),";",""))=UPPER(SUBSTITUTE(SUBSTITUTE(SUBSTITUTE(I379," ",""),",",""),";","")),"Correct","Wrong"))</f>
        <v/>
      </c>
      <c r="K379" s="29"/>
      <c r="L379" s="29"/>
      <c r="M379" s="27" t="str">
        <f aca="false">IF(E379="","",IFERROR(INDEX(Lists!$G$5:$G$9,MATCH(E379,Lists!$F$5:$F$9,0)),""))</f>
        <v/>
      </c>
      <c r="N379" s="33" t="str">
        <f aca="false">IF(OR(L379="",M379=""),"",IF(L379&gt;M379,"Slow",IF(AND(J379="Wrong",L379&lt;0.5*M379),"Rushed?","OK")))</f>
        <v/>
      </c>
      <c r="O379" s="30"/>
      <c r="P379" s="30"/>
      <c r="Q379" s="34" t="str">
        <f aca="false">IF(OR(B379="",J379=""),"",IF(OR(J379="Wrong",K379="50-50",K379="Guess"),B379+Lists!$Y$5,""))</f>
        <v/>
      </c>
      <c r="R379" s="29"/>
      <c r="S379" s="34" t="str">
        <f aca="false">IF(Q379="","",B379+Lists!$Y$6)</f>
        <v/>
      </c>
      <c r="T379" s="29"/>
      <c r="U379" s="33" t="str">
        <f aca="true">IF(J379="","",IF(Q379="","—",IF(T379="Correct","Mastered",IF(OR(R379="Wrong",T379="Wrong"),"Keep reviewing",IF(AND(R379="",TODAY()&gt;=Q379),"Retry 1 DUE",IF(AND(R379="Correct",T379="",TODAY()&gt;=S379),"Retry 2 DUE",IF(R379="","Retry 1 scheduled","Retry 2 scheduled")))))))</f>
        <v/>
      </c>
    </row>
    <row r="380" customFormat="false" ht="15" hidden="false" customHeight="false" outlineLevel="0" collapsed="false">
      <c r="A380" s="27" t="str">
        <f aca="false">IF(COUNTA(B380:I380)=0,"",ROW()-4)</f>
        <v/>
      </c>
      <c r="B380" s="28"/>
      <c r="C380" s="29"/>
      <c r="D380" s="30"/>
      <c r="E380" s="29"/>
      <c r="F380" s="30"/>
      <c r="G380" s="31"/>
      <c r="H380" s="32"/>
      <c r="I380" s="32"/>
      <c r="J380" s="33" t="str">
        <f aca="false">IF(OR(H380="",I380=""),"",IF(UPPER(SUBSTITUTE(SUBSTITUTE(SUBSTITUTE(H380," ",""),",",""),";",""))=UPPER(SUBSTITUTE(SUBSTITUTE(SUBSTITUTE(I380," ",""),",",""),";","")),"Correct","Wrong"))</f>
        <v/>
      </c>
      <c r="K380" s="29"/>
      <c r="L380" s="29"/>
      <c r="M380" s="27" t="str">
        <f aca="false">IF(E380="","",IFERROR(INDEX(Lists!$G$5:$G$9,MATCH(E380,Lists!$F$5:$F$9,0)),""))</f>
        <v/>
      </c>
      <c r="N380" s="33" t="str">
        <f aca="false">IF(OR(L380="",M380=""),"",IF(L380&gt;M380,"Slow",IF(AND(J380="Wrong",L380&lt;0.5*M380),"Rushed?","OK")))</f>
        <v/>
      </c>
      <c r="O380" s="30"/>
      <c r="P380" s="30"/>
      <c r="Q380" s="34" t="str">
        <f aca="false">IF(OR(B380="",J380=""),"",IF(OR(J380="Wrong",K380="50-50",K380="Guess"),B380+Lists!$Y$5,""))</f>
        <v/>
      </c>
      <c r="R380" s="29"/>
      <c r="S380" s="34" t="str">
        <f aca="false">IF(Q380="","",B380+Lists!$Y$6)</f>
        <v/>
      </c>
      <c r="T380" s="29"/>
      <c r="U380" s="33" t="str">
        <f aca="true">IF(J380="","",IF(Q380="","—",IF(T380="Correct","Mastered",IF(OR(R380="Wrong",T380="Wrong"),"Keep reviewing",IF(AND(R380="",TODAY()&gt;=Q380),"Retry 1 DUE",IF(AND(R380="Correct",T380="",TODAY()&gt;=S380),"Retry 2 DUE",IF(R380="","Retry 1 scheduled","Retry 2 scheduled")))))))</f>
        <v/>
      </c>
    </row>
    <row r="381" customFormat="false" ht="15" hidden="false" customHeight="false" outlineLevel="0" collapsed="false">
      <c r="A381" s="27" t="str">
        <f aca="false">IF(COUNTA(B381:I381)=0,"",ROW()-4)</f>
        <v/>
      </c>
      <c r="B381" s="28"/>
      <c r="C381" s="29"/>
      <c r="D381" s="30"/>
      <c r="E381" s="29"/>
      <c r="F381" s="30"/>
      <c r="G381" s="31"/>
      <c r="H381" s="32"/>
      <c r="I381" s="32"/>
      <c r="J381" s="33" t="str">
        <f aca="false">IF(OR(H381="",I381=""),"",IF(UPPER(SUBSTITUTE(SUBSTITUTE(SUBSTITUTE(H381," ",""),",",""),";",""))=UPPER(SUBSTITUTE(SUBSTITUTE(SUBSTITUTE(I381," ",""),",",""),";","")),"Correct","Wrong"))</f>
        <v/>
      </c>
      <c r="K381" s="29"/>
      <c r="L381" s="29"/>
      <c r="M381" s="27" t="str">
        <f aca="false">IF(E381="","",IFERROR(INDEX(Lists!$G$5:$G$9,MATCH(E381,Lists!$F$5:$F$9,0)),""))</f>
        <v/>
      </c>
      <c r="N381" s="33" t="str">
        <f aca="false">IF(OR(L381="",M381=""),"",IF(L381&gt;M381,"Slow",IF(AND(J381="Wrong",L381&lt;0.5*M381),"Rushed?","OK")))</f>
        <v/>
      </c>
      <c r="O381" s="30"/>
      <c r="P381" s="30"/>
      <c r="Q381" s="34" t="str">
        <f aca="false">IF(OR(B381="",J381=""),"",IF(OR(J381="Wrong",K381="50-50",K381="Guess"),B381+Lists!$Y$5,""))</f>
        <v/>
      </c>
      <c r="R381" s="29"/>
      <c r="S381" s="34" t="str">
        <f aca="false">IF(Q381="","",B381+Lists!$Y$6)</f>
        <v/>
      </c>
      <c r="T381" s="29"/>
      <c r="U381" s="33" t="str">
        <f aca="true">IF(J381="","",IF(Q381="","—",IF(T381="Correct","Mastered",IF(OR(R381="Wrong",T381="Wrong"),"Keep reviewing",IF(AND(R381="",TODAY()&gt;=Q381),"Retry 1 DUE",IF(AND(R381="Correct",T381="",TODAY()&gt;=S381),"Retry 2 DUE",IF(R381="","Retry 1 scheduled","Retry 2 scheduled")))))))</f>
        <v/>
      </c>
    </row>
    <row r="382" customFormat="false" ht="15" hidden="false" customHeight="false" outlineLevel="0" collapsed="false">
      <c r="A382" s="27" t="str">
        <f aca="false">IF(COUNTA(B382:I382)=0,"",ROW()-4)</f>
        <v/>
      </c>
      <c r="B382" s="28"/>
      <c r="C382" s="29"/>
      <c r="D382" s="30"/>
      <c r="E382" s="29"/>
      <c r="F382" s="30"/>
      <c r="G382" s="31"/>
      <c r="H382" s="32"/>
      <c r="I382" s="32"/>
      <c r="J382" s="33" t="str">
        <f aca="false">IF(OR(H382="",I382=""),"",IF(UPPER(SUBSTITUTE(SUBSTITUTE(SUBSTITUTE(H382," ",""),",",""),";",""))=UPPER(SUBSTITUTE(SUBSTITUTE(SUBSTITUTE(I382," ",""),",",""),";","")),"Correct","Wrong"))</f>
        <v/>
      </c>
      <c r="K382" s="29"/>
      <c r="L382" s="29"/>
      <c r="M382" s="27" t="str">
        <f aca="false">IF(E382="","",IFERROR(INDEX(Lists!$G$5:$G$9,MATCH(E382,Lists!$F$5:$F$9,0)),""))</f>
        <v/>
      </c>
      <c r="N382" s="33" t="str">
        <f aca="false">IF(OR(L382="",M382=""),"",IF(L382&gt;M382,"Slow",IF(AND(J382="Wrong",L382&lt;0.5*M382),"Rushed?","OK")))</f>
        <v/>
      </c>
      <c r="O382" s="30"/>
      <c r="P382" s="30"/>
      <c r="Q382" s="34" t="str">
        <f aca="false">IF(OR(B382="",J382=""),"",IF(OR(J382="Wrong",K382="50-50",K382="Guess"),B382+Lists!$Y$5,""))</f>
        <v/>
      </c>
      <c r="R382" s="29"/>
      <c r="S382" s="34" t="str">
        <f aca="false">IF(Q382="","",B382+Lists!$Y$6)</f>
        <v/>
      </c>
      <c r="T382" s="29"/>
      <c r="U382" s="33" t="str">
        <f aca="true">IF(J382="","",IF(Q382="","—",IF(T382="Correct","Mastered",IF(OR(R382="Wrong",T382="Wrong"),"Keep reviewing",IF(AND(R382="",TODAY()&gt;=Q382),"Retry 1 DUE",IF(AND(R382="Correct",T382="",TODAY()&gt;=S382),"Retry 2 DUE",IF(R382="","Retry 1 scheduled","Retry 2 scheduled")))))))</f>
        <v/>
      </c>
    </row>
    <row r="383" customFormat="false" ht="15" hidden="false" customHeight="false" outlineLevel="0" collapsed="false">
      <c r="A383" s="27" t="str">
        <f aca="false">IF(COUNTA(B383:I383)=0,"",ROW()-4)</f>
        <v/>
      </c>
      <c r="B383" s="28"/>
      <c r="C383" s="29"/>
      <c r="D383" s="30"/>
      <c r="E383" s="29"/>
      <c r="F383" s="30"/>
      <c r="G383" s="31"/>
      <c r="H383" s="32"/>
      <c r="I383" s="32"/>
      <c r="J383" s="33" t="str">
        <f aca="false">IF(OR(H383="",I383=""),"",IF(UPPER(SUBSTITUTE(SUBSTITUTE(SUBSTITUTE(H383," ",""),",",""),";",""))=UPPER(SUBSTITUTE(SUBSTITUTE(SUBSTITUTE(I383," ",""),",",""),";","")),"Correct","Wrong"))</f>
        <v/>
      </c>
      <c r="K383" s="29"/>
      <c r="L383" s="29"/>
      <c r="M383" s="27" t="str">
        <f aca="false">IF(E383="","",IFERROR(INDEX(Lists!$G$5:$G$9,MATCH(E383,Lists!$F$5:$F$9,0)),""))</f>
        <v/>
      </c>
      <c r="N383" s="33" t="str">
        <f aca="false">IF(OR(L383="",M383=""),"",IF(L383&gt;M383,"Slow",IF(AND(J383="Wrong",L383&lt;0.5*M383),"Rushed?","OK")))</f>
        <v/>
      </c>
      <c r="O383" s="30"/>
      <c r="P383" s="30"/>
      <c r="Q383" s="34" t="str">
        <f aca="false">IF(OR(B383="",J383=""),"",IF(OR(J383="Wrong",K383="50-50",K383="Guess"),B383+Lists!$Y$5,""))</f>
        <v/>
      </c>
      <c r="R383" s="29"/>
      <c r="S383" s="34" t="str">
        <f aca="false">IF(Q383="","",B383+Lists!$Y$6)</f>
        <v/>
      </c>
      <c r="T383" s="29"/>
      <c r="U383" s="33" t="str">
        <f aca="true">IF(J383="","",IF(Q383="","—",IF(T383="Correct","Mastered",IF(OR(R383="Wrong",T383="Wrong"),"Keep reviewing",IF(AND(R383="",TODAY()&gt;=Q383),"Retry 1 DUE",IF(AND(R383="Correct",T383="",TODAY()&gt;=S383),"Retry 2 DUE",IF(R383="","Retry 1 scheduled","Retry 2 scheduled")))))))</f>
        <v/>
      </c>
    </row>
    <row r="384" customFormat="false" ht="15" hidden="false" customHeight="false" outlineLevel="0" collapsed="false">
      <c r="A384" s="27" t="str">
        <f aca="false">IF(COUNTA(B384:I384)=0,"",ROW()-4)</f>
        <v/>
      </c>
      <c r="B384" s="28"/>
      <c r="C384" s="29"/>
      <c r="D384" s="30"/>
      <c r="E384" s="29"/>
      <c r="F384" s="30"/>
      <c r="G384" s="31"/>
      <c r="H384" s="32"/>
      <c r="I384" s="32"/>
      <c r="J384" s="33" t="str">
        <f aca="false">IF(OR(H384="",I384=""),"",IF(UPPER(SUBSTITUTE(SUBSTITUTE(SUBSTITUTE(H384," ",""),",",""),";",""))=UPPER(SUBSTITUTE(SUBSTITUTE(SUBSTITUTE(I384," ",""),",",""),";","")),"Correct","Wrong"))</f>
        <v/>
      </c>
      <c r="K384" s="29"/>
      <c r="L384" s="29"/>
      <c r="M384" s="27" t="str">
        <f aca="false">IF(E384="","",IFERROR(INDEX(Lists!$G$5:$G$9,MATCH(E384,Lists!$F$5:$F$9,0)),""))</f>
        <v/>
      </c>
      <c r="N384" s="33" t="str">
        <f aca="false">IF(OR(L384="",M384=""),"",IF(L384&gt;M384,"Slow",IF(AND(J384="Wrong",L384&lt;0.5*M384),"Rushed?","OK")))</f>
        <v/>
      </c>
      <c r="O384" s="30"/>
      <c r="P384" s="30"/>
      <c r="Q384" s="34" t="str">
        <f aca="false">IF(OR(B384="",J384=""),"",IF(OR(J384="Wrong",K384="50-50",K384="Guess"),B384+Lists!$Y$5,""))</f>
        <v/>
      </c>
      <c r="R384" s="29"/>
      <c r="S384" s="34" t="str">
        <f aca="false">IF(Q384="","",B384+Lists!$Y$6)</f>
        <v/>
      </c>
      <c r="T384" s="29"/>
      <c r="U384" s="33" t="str">
        <f aca="true">IF(J384="","",IF(Q384="","—",IF(T384="Correct","Mastered",IF(OR(R384="Wrong",T384="Wrong"),"Keep reviewing",IF(AND(R384="",TODAY()&gt;=Q384),"Retry 1 DUE",IF(AND(R384="Correct",T384="",TODAY()&gt;=S384),"Retry 2 DUE",IF(R384="","Retry 1 scheduled","Retry 2 scheduled")))))))</f>
        <v/>
      </c>
    </row>
    <row r="385" customFormat="false" ht="15" hidden="false" customHeight="false" outlineLevel="0" collapsed="false">
      <c r="A385" s="27" t="str">
        <f aca="false">IF(COUNTA(B385:I385)=0,"",ROW()-4)</f>
        <v/>
      </c>
      <c r="B385" s="28"/>
      <c r="C385" s="29"/>
      <c r="D385" s="30"/>
      <c r="E385" s="29"/>
      <c r="F385" s="30"/>
      <c r="G385" s="31"/>
      <c r="H385" s="32"/>
      <c r="I385" s="32"/>
      <c r="J385" s="33" t="str">
        <f aca="false">IF(OR(H385="",I385=""),"",IF(UPPER(SUBSTITUTE(SUBSTITUTE(SUBSTITUTE(H385," ",""),",",""),";",""))=UPPER(SUBSTITUTE(SUBSTITUTE(SUBSTITUTE(I385," ",""),",",""),";","")),"Correct","Wrong"))</f>
        <v/>
      </c>
      <c r="K385" s="29"/>
      <c r="L385" s="29"/>
      <c r="M385" s="27" t="str">
        <f aca="false">IF(E385="","",IFERROR(INDEX(Lists!$G$5:$G$9,MATCH(E385,Lists!$F$5:$F$9,0)),""))</f>
        <v/>
      </c>
      <c r="N385" s="33" t="str">
        <f aca="false">IF(OR(L385="",M385=""),"",IF(L385&gt;M385,"Slow",IF(AND(J385="Wrong",L385&lt;0.5*M385),"Rushed?","OK")))</f>
        <v/>
      </c>
      <c r="O385" s="30"/>
      <c r="P385" s="30"/>
      <c r="Q385" s="34" t="str">
        <f aca="false">IF(OR(B385="",J385=""),"",IF(OR(J385="Wrong",K385="50-50",K385="Guess"),B385+Lists!$Y$5,""))</f>
        <v/>
      </c>
      <c r="R385" s="29"/>
      <c r="S385" s="34" t="str">
        <f aca="false">IF(Q385="","",B385+Lists!$Y$6)</f>
        <v/>
      </c>
      <c r="T385" s="29"/>
      <c r="U385" s="33" t="str">
        <f aca="true">IF(J385="","",IF(Q385="","—",IF(T385="Correct","Mastered",IF(OR(R385="Wrong",T385="Wrong"),"Keep reviewing",IF(AND(R385="",TODAY()&gt;=Q385),"Retry 1 DUE",IF(AND(R385="Correct",T385="",TODAY()&gt;=S385),"Retry 2 DUE",IF(R385="","Retry 1 scheduled","Retry 2 scheduled")))))))</f>
        <v/>
      </c>
    </row>
    <row r="386" customFormat="false" ht="15" hidden="false" customHeight="false" outlineLevel="0" collapsed="false">
      <c r="A386" s="27" t="str">
        <f aca="false">IF(COUNTA(B386:I386)=0,"",ROW()-4)</f>
        <v/>
      </c>
      <c r="B386" s="28"/>
      <c r="C386" s="29"/>
      <c r="D386" s="30"/>
      <c r="E386" s="29"/>
      <c r="F386" s="30"/>
      <c r="G386" s="31"/>
      <c r="H386" s="32"/>
      <c r="I386" s="32"/>
      <c r="J386" s="33" t="str">
        <f aca="false">IF(OR(H386="",I386=""),"",IF(UPPER(SUBSTITUTE(SUBSTITUTE(SUBSTITUTE(H386," ",""),",",""),";",""))=UPPER(SUBSTITUTE(SUBSTITUTE(SUBSTITUTE(I386," ",""),",",""),";","")),"Correct","Wrong"))</f>
        <v/>
      </c>
      <c r="K386" s="29"/>
      <c r="L386" s="29"/>
      <c r="M386" s="27" t="str">
        <f aca="false">IF(E386="","",IFERROR(INDEX(Lists!$G$5:$G$9,MATCH(E386,Lists!$F$5:$F$9,0)),""))</f>
        <v/>
      </c>
      <c r="N386" s="33" t="str">
        <f aca="false">IF(OR(L386="",M386=""),"",IF(L386&gt;M386,"Slow",IF(AND(J386="Wrong",L386&lt;0.5*M386),"Rushed?","OK")))</f>
        <v/>
      </c>
      <c r="O386" s="30"/>
      <c r="P386" s="30"/>
      <c r="Q386" s="34" t="str">
        <f aca="false">IF(OR(B386="",J386=""),"",IF(OR(J386="Wrong",K386="50-50",K386="Guess"),B386+Lists!$Y$5,""))</f>
        <v/>
      </c>
      <c r="R386" s="29"/>
      <c r="S386" s="34" t="str">
        <f aca="false">IF(Q386="","",B386+Lists!$Y$6)</f>
        <v/>
      </c>
      <c r="T386" s="29"/>
      <c r="U386" s="33" t="str">
        <f aca="true">IF(J386="","",IF(Q386="","—",IF(T386="Correct","Mastered",IF(OR(R386="Wrong",T386="Wrong"),"Keep reviewing",IF(AND(R386="",TODAY()&gt;=Q386),"Retry 1 DUE",IF(AND(R386="Correct",T386="",TODAY()&gt;=S386),"Retry 2 DUE",IF(R386="","Retry 1 scheduled","Retry 2 scheduled")))))))</f>
        <v/>
      </c>
    </row>
    <row r="387" customFormat="false" ht="15" hidden="false" customHeight="false" outlineLevel="0" collapsed="false">
      <c r="A387" s="27" t="str">
        <f aca="false">IF(COUNTA(B387:I387)=0,"",ROW()-4)</f>
        <v/>
      </c>
      <c r="B387" s="28"/>
      <c r="C387" s="29"/>
      <c r="D387" s="30"/>
      <c r="E387" s="29"/>
      <c r="F387" s="30"/>
      <c r="G387" s="31"/>
      <c r="H387" s="32"/>
      <c r="I387" s="32"/>
      <c r="J387" s="33" t="str">
        <f aca="false">IF(OR(H387="",I387=""),"",IF(UPPER(SUBSTITUTE(SUBSTITUTE(SUBSTITUTE(H387," ",""),",",""),";",""))=UPPER(SUBSTITUTE(SUBSTITUTE(SUBSTITUTE(I387," ",""),",",""),";","")),"Correct","Wrong"))</f>
        <v/>
      </c>
      <c r="K387" s="29"/>
      <c r="L387" s="29"/>
      <c r="M387" s="27" t="str">
        <f aca="false">IF(E387="","",IFERROR(INDEX(Lists!$G$5:$G$9,MATCH(E387,Lists!$F$5:$F$9,0)),""))</f>
        <v/>
      </c>
      <c r="N387" s="33" t="str">
        <f aca="false">IF(OR(L387="",M387=""),"",IF(L387&gt;M387,"Slow",IF(AND(J387="Wrong",L387&lt;0.5*M387),"Rushed?","OK")))</f>
        <v/>
      </c>
      <c r="O387" s="30"/>
      <c r="P387" s="30"/>
      <c r="Q387" s="34" t="str">
        <f aca="false">IF(OR(B387="",J387=""),"",IF(OR(J387="Wrong",K387="50-50",K387="Guess"),B387+Lists!$Y$5,""))</f>
        <v/>
      </c>
      <c r="R387" s="29"/>
      <c r="S387" s="34" t="str">
        <f aca="false">IF(Q387="","",B387+Lists!$Y$6)</f>
        <v/>
      </c>
      <c r="T387" s="29"/>
      <c r="U387" s="33" t="str">
        <f aca="true">IF(J387="","",IF(Q387="","—",IF(T387="Correct","Mastered",IF(OR(R387="Wrong",T387="Wrong"),"Keep reviewing",IF(AND(R387="",TODAY()&gt;=Q387),"Retry 1 DUE",IF(AND(R387="Correct",T387="",TODAY()&gt;=S387),"Retry 2 DUE",IF(R387="","Retry 1 scheduled","Retry 2 scheduled")))))))</f>
        <v/>
      </c>
    </row>
    <row r="388" customFormat="false" ht="15" hidden="false" customHeight="false" outlineLevel="0" collapsed="false">
      <c r="A388" s="27" t="str">
        <f aca="false">IF(COUNTA(B388:I388)=0,"",ROW()-4)</f>
        <v/>
      </c>
      <c r="B388" s="28"/>
      <c r="C388" s="29"/>
      <c r="D388" s="30"/>
      <c r="E388" s="29"/>
      <c r="F388" s="30"/>
      <c r="G388" s="31"/>
      <c r="H388" s="32"/>
      <c r="I388" s="32"/>
      <c r="J388" s="33" t="str">
        <f aca="false">IF(OR(H388="",I388=""),"",IF(UPPER(SUBSTITUTE(SUBSTITUTE(SUBSTITUTE(H388," ",""),",",""),";",""))=UPPER(SUBSTITUTE(SUBSTITUTE(SUBSTITUTE(I388," ",""),",",""),";","")),"Correct","Wrong"))</f>
        <v/>
      </c>
      <c r="K388" s="29"/>
      <c r="L388" s="29"/>
      <c r="M388" s="27" t="str">
        <f aca="false">IF(E388="","",IFERROR(INDEX(Lists!$G$5:$G$9,MATCH(E388,Lists!$F$5:$F$9,0)),""))</f>
        <v/>
      </c>
      <c r="N388" s="33" t="str">
        <f aca="false">IF(OR(L388="",M388=""),"",IF(L388&gt;M388,"Slow",IF(AND(J388="Wrong",L388&lt;0.5*M388),"Rushed?","OK")))</f>
        <v/>
      </c>
      <c r="O388" s="30"/>
      <c r="P388" s="30"/>
      <c r="Q388" s="34" t="str">
        <f aca="false">IF(OR(B388="",J388=""),"",IF(OR(J388="Wrong",K388="50-50",K388="Guess"),B388+Lists!$Y$5,""))</f>
        <v/>
      </c>
      <c r="R388" s="29"/>
      <c r="S388" s="34" t="str">
        <f aca="false">IF(Q388="","",B388+Lists!$Y$6)</f>
        <v/>
      </c>
      <c r="T388" s="29"/>
      <c r="U388" s="33" t="str">
        <f aca="true">IF(J388="","",IF(Q388="","—",IF(T388="Correct","Mastered",IF(OR(R388="Wrong",T388="Wrong"),"Keep reviewing",IF(AND(R388="",TODAY()&gt;=Q388),"Retry 1 DUE",IF(AND(R388="Correct",T388="",TODAY()&gt;=S388),"Retry 2 DUE",IF(R388="","Retry 1 scheduled","Retry 2 scheduled")))))))</f>
        <v/>
      </c>
    </row>
    <row r="389" customFormat="false" ht="15" hidden="false" customHeight="false" outlineLevel="0" collapsed="false">
      <c r="A389" s="27" t="str">
        <f aca="false">IF(COUNTA(B389:I389)=0,"",ROW()-4)</f>
        <v/>
      </c>
      <c r="B389" s="28"/>
      <c r="C389" s="29"/>
      <c r="D389" s="30"/>
      <c r="E389" s="29"/>
      <c r="F389" s="30"/>
      <c r="G389" s="31"/>
      <c r="H389" s="32"/>
      <c r="I389" s="32"/>
      <c r="J389" s="33" t="str">
        <f aca="false">IF(OR(H389="",I389=""),"",IF(UPPER(SUBSTITUTE(SUBSTITUTE(SUBSTITUTE(H389," ",""),",",""),";",""))=UPPER(SUBSTITUTE(SUBSTITUTE(SUBSTITUTE(I389," ",""),",",""),";","")),"Correct","Wrong"))</f>
        <v/>
      </c>
      <c r="K389" s="29"/>
      <c r="L389" s="29"/>
      <c r="M389" s="27" t="str">
        <f aca="false">IF(E389="","",IFERROR(INDEX(Lists!$G$5:$G$9,MATCH(E389,Lists!$F$5:$F$9,0)),""))</f>
        <v/>
      </c>
      <c r="N389" s="33" t="str">
        <f aca="false">IF(OR(L389="",M389=""),"",IF(L389&gt;M389,"Slow",IF(AND(J389="Wrong",L389&lt;0.5*M389),"Rushed?","OK")))</f>
        <v/>
      </c>
      <c r="O389" s="30"/>
      <c r="P389" s="30"/>
      <c r="Q389" s="34" t="str">
        <f aca="false">IF(OR(B389="",J389=""),"",IF(OR(J389="Wrong",K389="50-50",K389="Guess"),B389+Lists!$Y$5,""))</f>
        <v/>
      </c>
      <c r="R389" s="29"/>
      <c r="S389" s="34" t="str">
        <f aca="false">IF(Q389="","",B389+Lists!$Y$6)</f>
        <v/>
      </c>
      <c r="T389" s="29"/>
      <c r="U389" s="33" t="str">
        <f aca="true">IF(J389="","",IF(Q389="","—",IF(T389="Correct","Mastered",IF(OR(R389="Wrong",T389="Wrong"),"Keep reviewing",IF(AND(R389="",TODAY()&gt;=Q389),"Retry 1 DUE",IF(AND(R389="Correct",T389="",TODAY()&gt;=S389),"Retry 2 DUE",IF(R389="","Retry 1 scheduled","Retry 2 scheduled")))))))</f>
        <v/>
      </c>
    </row>
    <row r="390" customFormat="false" ht="15" hidden="false" customHeight="false" outlineLevel="0" collapsed="false">
      <c r="A390" s="27" t="str">
        <f aca="false">IF(COUNTA(B390:I390)=0,"",ROW()-4)</f>
        <v/>
      </c>
      <c r="B390" s="28"/>
      <c r="C390" s="29"/>
      <c r="D390" s="30"/>
      <c r="E390" s="29"/>
      <c r="F390" s="30"/>
      <c r="G390" s="31"/>
      <c r="H390" s="32"/>
      <c r="I390" s="32"/>
      <c r="J390" s="33" t="str">
        <f aca="false">IF(OR(H390="",I390=""),"",IF(UPPER(SUBSTITUTE(SUBSTITUTE(SUBSTITUTE(H390," ",""),",",""),";",""))=UPPER(SUBSTITUTE(SUBSTITUTE(SUBSTITUTE(I390," ",""),",",""),";","")),"Correct","Wrong"))</f>
        <v/>
      </c>
      <c r="K390" s="29"/>
      <c r="L390" s="29"/>
      <c r="M390" s="27" t="str">
        <f aca="false">IF(E390="","",IFERROR(INDEX(Lists!$G$5:$G$9,MATCH(E390,Lists!$F$5:$F$9,0)),""))</f>
        <v/>
      </c>
      <c r="N390" s="33" t="str">
        <f aca="false">IF(OR(L390="",M390=""),"",IF(L390&gt;M390,"Slow",IF(AND(J390="Wrong",L390&lt;0.5*M390),"Rushed?","OK")))</f>
        <v/>
      </c>
      <c r="O390" s="30"/>
      <c r="P390" s="30"/>
      <c r="Q390" s="34" t="str">
        <f aca="false">IF(OR(B390="",J390=""),"",IF(OR(J390="Wrong",K390="50-50",K390="Guess"),B390+Lists!$Y$5,""))</f>
        <v/>
      </c>
      <c r="R390" s="29"/>
      <c r="S390" s="34" t="str">
        <f aca="false">IF(Q390="","",B390+Lists!$Y$6)</f>
        <v/>
      </c>
      <c r="T390" s="29"/>
      <c r="U390" s="33" t="str">
        <f aca="true">IF(J390="","",IF(Q390="","—",IF(T390="Correct","Mastered",IF(OR(R390="Wrong",T390="Wrong"),"Keep reviewing",IF(AND(R390="",TODAY()&gt;=Q390),"Retry 1 DUE",IF(AND(R390="Correct",T390="",TODAY()&gt;=S390),"Retry 2 DUE",IF(R390="","Retry 1 scheduled","Retry 2 scheduled")))))))</f>
        <v/>
      </c>
    </row>
    <row r="391" customFormat="false" ht="15" hidden="false" customHeight="false" outlineLevel="0" collapsed="false">
      <c r="A391" s="27" t="str">
        <f aca="false">IF(COUNTA(B391:I391)=0,"",ROW()-4)</f>
        <v/>
      </c>
      <c r="B391" s="28"/>
      <c r="C391" s="29"/>
      <c r="D391" s="30"/>
      <c r="E391" s="29"/>
      <c r="F391" s="30"/>
      <c r="G391" s="31"/>
      <c r="H391" s="32"/>
      <c r="I391" s="32"/>
      <c r="J391" s="33" t="str">
        <f aca="false">IF(OR(H391="",I391=""),"",IF(UPPER(SUBSTITUTE(SUBSTITUTE(SUBSTITUTE(H391," ",""),",",""),";",""))=UPPER(SUBSTITUTE(SUBSTITUTE(SUBSTITUTE(I391," ",""),",",""),";","")),"Correct","Wrong"))</f>
        <v/>
      </c>
      <c r="K391" s="29"/>
      <c r="L391" s="29"/>
      <c r="M391" s="27" t="str">
        <f aca="false">IF(E391="","",IFERROR(INDEX(Lists!$G$5:$G$9,MATCH(E391,Lists!$F$5:$F$9,0)),""))</f>
        <v/>
      </c>
      <c r="N391" s="33" t="str">
        <f aca="false">IF(OR(L391="",M391=""),"",IF(L391&gt;M391,"Slow",IF(AND(J391="Wrong",L391&lt;0.5*M391),"Rushed?","OK")))</f>
        <v/>
      </c>
      <c r="O391" s="30"/>
      <c r="P391" s="30"/>
      <c r="Q391" s="34" t="str">
        <f aca="false">IF(OR(B391="",J391=""),"",IF(OR(J391="Wrong",K391="50-50",K391="Guess"),B391+Lists!$Y$5,""))</f>
        <v/>
      </c>
      <c r="R391" s="29"/>
      <c r="S391" s="34" t="str">
        <f aca="false">IF(Q391="","",B391+Lists!$Y$6)</f>
        <v/>
      </c>
      <c r="T391" s="29"/>
      <c r="U391" s="33" t="str">
        <f aca="true">IF(J391="","",IF(Q391="","—",IF(T391="Correct","Mastered",IF(OR(R391="Wrong",T391="Wrong"),"Keep reviewing",IF(AND(R391="",TODAY()&gt;=Q391),"Retry 1 DUE",IF(AND(R391="Correct",T391="",TODAY()&gt;=S391),"Retry 2 DUE",IF(R391="","Retry 1 scheduled","Retry 2 scheduled")))))))</f>
        <v/>
      </c>
    </row>
    <row r="392" customFormat="false" ht="15" hidden="false" customHeight="false" outlineLevel="0" collapsed="false">
      <c r="A392" s="27" t="str">
        <f aca="false">IF(COUNTA(B392:I392)=0,"",ROW()-4)</f>
        <v/>
      </c>
      <c r="B392" s="28"/>
      <c r="C392" s="29"/>
      <c r="D392" s="30"/>
      <c r="E392" s="29"/>
      <c r="F392" s="30"/>
      <c r="G392" s="31"/>
      <c r="H392" s="32"/>
      <c r="I392" s="32"/>
      <c r="J392" s="33" t="str">
        <f aca="false">IF(OR(H392="",I392=""),"",IF(UPPER(SUBSTITUTE(SUBSTITUTE(SUBSTITUTE(H392," ",""),",",""),";",""))=UPPER(SUBSTITUTE(SUBSTITUTE(SUBSTITUTE(I392," ",""),",",""),";","")),"Correct","Wrong"))</f>
        <v/>
      </c>
      <c r="K392" s="29"/>
      <c r="L392" s="29"/>
      <c r="M392" s="27" t="str">
        <f aca="false">IF(E392="","",IFERROR(INDEX(Lists!$G$5:$G$9,MATCH(E392,Lists!$F$5:$F$9,0)),""))</f>
        <v/>
      </c>
      <c r="N392" s="33" t="str">
        <f aca="false">IF(OR(L392="",M392=""),"",IF(L392&gt;M392,"Slow",IF(AND(J392="Wrong",L392&lt;0.5*M392),"Rushed?","OK")))</f>
        <v/>
      </c>
      <c r="O392" s="30"/>
      <c r="P392" s="30"/>
      <c r="Q392" s="34" t="str">
        <f aca="false">IF(OR(B392="",J392=""),"",IF(OR(J392="Wrong",K392="50-50",K392="Guess"),B392+Lists!$Y$5,""))</f>
        <v/>
      </c>
      <c r="R392" s="29"/>
      <c r="S392" s="34" t="str">
        <f aca="false">IF(Q392="","",B392+Lists!$Y$6)</f>
        <v/>
      </c>
      <c r="T392" s="29"/>
      <c r="U392" s="33" t="str">
        <f aca="true">IF(J392="","",IF(Q392="","—",IF(T392="Correct","Mastered",IF(OR(R392="Wrong",T392="Wrong"),"Keep reviewing",IF(AND(R392="",TODAY()&gt;=Q392),"Retry 1 DUE",IF(AND(R392="Correct",T392="",TODAY()&gt;=S392),"Retry 2 DUE",IF(R392="","Retry 1 scheduled","Retry 2 scheduled")))))))</f>
        <v/>
      </c>
    </row>
    <row r="393" customFormat="false" ht="15" hidden="false" customHeight="false" outlineLevel="0" collapsed="false">
      <c r="A393" s="27" t="str">
        <f aca="false">IF(COUNTA(B393:I393)=0,"",ROW()-4)</f>
        <v/>
      </c>
      <c r="B393" s="28"/>
      <c r="C393" s="29"/>
      <c r="D393" s="30"/>
      <c r="E393" s="29"/>
      <c r="F393" s="30"/>
      <c r="G393" s="31"/>
      <c r="H393" s="32"/>
      <c r="I393" s="32"/>
      <c r="J393" s="33" t="str">
        <f aca="false">IF(OR(H393="",I393=""),"",IF(UPPER(SUBSTITUTE(SUBSTITUTE(SUBSTITUTE(H393," ",""),",",""),";",""))=UPPER(SUBSTITUTE(SUBSTITUTE(SUBSTITUTE(I393," ",""),",",""),";","")),"Correct","Wrong"))</f>
        <v/>
      </c>
      <c r="K393" s="29"/>
      <c r="L393" s="29"/>
      <c r="M393" s="27" t="str">
        <f aca="false">IF(E393="","",IFERROR(INDEX(Lists!$G$5:$G$9,MATCH(E393,Lists!$F$5:$F$9,0)),""))</f>
        <v/>
      </c>
      <c r="N393" s="33" t="str">
        <f aca="false">IF(OR(L393="",M393=""),"",IF(L393&gt;M393,"Slow",IF(AND(J393="Wrong",L393&lt;0.5*M393),"Rushed?","OK")))</f>
        <v/>
      </c>
      <c r="O393" s="30"/>
      <c r="P393" s="30"/>
      <c r="Q393" s="34" t="str">
        <f aca="false">IF(OR(B393="",J393=""),"",IF(OR(J393="Wrong",K393="50-50",K393="Guess"),B393+Lists!$Y$5,""))</f>
        <v/>
      </c>
      <c r="R393" s="29"/>
      <c r="S393" s="34" t="str">
        <f aca="false">IF(Q393="","",B393+Lists!$Y$6)</f>
        <v/>
      </c>
      <c r="T393" s="29"/>
      <c r="U393" s="33" t="str">
        <f aca="true">IF(J393="","",IF(Q393="","—",IF(T393="Correct","Mastered",IF(OR(R393="Wrong",T393="Wrong"),"Keep reviewing",IF(AND(R393="",TODAY()&gt;=Q393),"Retry 1 DUE",IF(AND(R393="Correct",T393="",TODAY()&gt;=S393),"Retry 2 DUE",IF(R393="","Retry 1 scheduled","Retry 2 scheduled")))))))</f>
        <v/>
      </c>
    </row>
    <row r="394" customFormat="false" ht="15" hidden="false" customHeight="false" outlineLevel="0" collapsed="false">
      <c r="A394" s="27" t="str">
        <f aca="false">IF(COUNTA(B394:I394)=0,"",ROW()-4)</f>
        <v/>
      </c>
      <c r="B394" s="28"/>
      <c r="C394" s="29"/>
      <c r="D394" s="30"/>
      <c r="E394" s="29"/>
      <c r="F394" s="30"/>
      <c r="G394" s="31"/>
      <c r="H394" s="32"/>
      <c r="I394" s="32"/>
      <c r="J394" s="33" t="str">
        <f aca="false">IF(OR(H394="",I394=""),"",IF(UPPER(SUBSTITUTE(SUBSTITUTE(SUBSTITUTE(H394," ",""),",",""),";",""))=UPPER(SUBSTITUTE(SUBSTITUTE(SUBSTITUTE(I394," ",""),",",""),";","")),"Correct","Wrong"))</f>
        <v/>
      </c>
      <c r="K394" s="29"/>
      <c r="L394" s="29"/>
      <c r="M394" s="27" t="str">
        <f aca="false">IF(E394="","",IFERROR(INDEX(Lists!$G$5:$G$9,MATCH(E394,Lists!$F$5:$F$9,0)),""))</f>
        <v/>
      </c>
      <c r="N394" s="33" t="str">
        <f aca="false">IF(OR(L394="",M394=""),"",IF(L394&gt;M394,"Slow",IF(AND(J394="Wrong",L394&lt;0.5*M394),"Rushed?","OK")))</f>
        <v/>
      </c>
      <c r="O394" s="30"/>
      <c r="P394" s="30"/>
      <c r="Q394" s="34" t="str">
        <f aca="false">IF(OR(B394="",J394=""),"",IF(OR(J394="Wrong",K394="50-50",K394="Guess"),B394+Lists!$Y$5,""))</f>
        <v/>
      </c>
      <c r="R394" s="29"/>
      <c r="S394" s="34" t="str">
        <f aca="false">IF(Q394="","",B394+Lists!$Y$6)</f>
        <v/>
      </c>
      <c r="T394" s="29"/>
      <c r="U394" s="33" t="str">
        <f aca="true">IF(J394="","",IF(Q394="","—",IF(T394="Correct","Mastered",IF(OR(R394="Wrong",T394="Wrong"),"Keep reviewing",IF(AND(R394="",TODAY()&gt;=Q394),"Retry 1 DUE",IF(AND(R394="Correct",T394="",TODAY()&gt;=S394),"Retry 2 DUE",IF(R394="","Retry 1 scheduled","Retry 2 scheduled")))))))</f>
        <v/>
      </c>
    </row>
    <row r="395" customFormat="false" ht="15" hidden="false" customHeight="false" outlineLevel="0" collapsed="false">
      <c r="A395" s="27" t="str">
        <f aca="false">IF(COUNTA(B395:I395)=0,"",ROW()-4)</f>
        <v/>
      </c>
      <c r="B395" s="28"/>
      <c r="C395" s="29"/>
      <c r="D395" s="30"/>
      <c r="E395" s="29"/>
      <c r="F395" s="30"/>
      <c r="G395" s="31"/>
      <c r="H395" s="32"/>
      <c r="I395" s="32"/>
      <c r="J395" s="33" t="str">
        <f aca="false">IF(OR(H395="",I395=""),"",IF(UPPER(SUBSTITUTE(SUBSTITUTE(SUBSTITUTE(H395," ",""),",",""),";",""))=UPPER(SUBSTITUTE(SUBSTITUTE(SUBSTITUTE(I395," ",""),",",""),";","")),"Correct","Wrong"))</f>
        <v/>
      </c>
      <c r="K395" s="29"/>
      <c r="L395" s="29"/>
      <c r="M395" s="27" t="str">
        <f aca="false">IF(E395="","",IFERROR(INDEX(Lists!$G$5:$G$9,MATCH(E395,Lists!$F$5:$F$9,0)),""))</f>
        <v/>
      </c>
      <c r="N395" s="33" t="str">
        <f aca="false">IF(OR(L395="",M395=""),"",IF(L395&gt;M395,"Slow",IF(AND(J395="Wrong",L395&lt;0.5*M395),"Rushed?","OK")))</f>
        <v/>
      </c>
      <c r="O395" s="30"/>
      <c r="P395" s="30"/>
      <c r="Q395" s="34" t="str">
        <f aca="false">IF(OR(B395="",J395=""),"",IF(OR(J395="Wrong",K395="50-50",K395="Guess"),B395+Lists!$Y$5,""))</f>
        <v/>
      </c>
      <c r="R395" s="29"/>
      <c r="S395" s="34" t="str">
        <f aca="false">IF(Q395="","",B395+Lists!$Y$6)</f>
        <v/>
      </c>
      <c r="T395" s="29"/>
      <c r="U395" s="33" t="str">
        <f aca="true">IF(J395="","",IF(Q395="","—",IF(T395="Correct","Mastered",IF(OR(R395="Wrong",T395="Wrong"),"Keep reviewing",IF(AND(R395="",TODAY()&gt;=Q395),"Retry 1 DUE",IF(AND(R395="Correct",T395="",TODAY()&gt;=S395),"Retry 2 DUE",IF(R395="","Retry 1 scheduled","Retry 2 scheduled")))))))</f>
        <v/>
      </c>
    </row>
    <row r="396" customFormat="false" ht="15" hidden="false" customHeight="false" outlineLevel="0" collapsed="false">
      <c r="A396" s="27" t="str">
        <f aca="false">IF(COUNTA(B396:I396)=0,"",ROW()-4)</f>
        <v/>
      </c>
      <c r="B396" s="28"/>
      <c r="C396" s="29"/>
      <c r="D396" s="30"/>
      <c r="E396" s="29"/>
      <c r="F396" s="30"/>
      <c r="G396" s="31"/>
      <c r="H396" s="32"/>
      <c r="I396" s="32"/>
      <c r="J396" s="33" t="str">
        <f aca="false">IF(OR(H396="",I396=""),"",IF(UPPER(SUBSTITUTE(SUBSTITUTE(SUBSTITUTE(H396," ",""),",",""),";",""))=UPPER(SUBSTITUTE(SUBSTITUTE(SUBSTITUTE(I396," ",""),",",""),";","")),"Correct","Wrong"))</f>
        <v/>
      </c>
      <c r="K396" s="29"/>
      <c r="L396" s="29"/>
      <c r="M396" s="27" t="str">
        <f aca="false">IF(E396="","",IFERROR(INDEX(Lists!$G$5:$G$9,MATCH(E396,Lists!$F$5:$F$9,0)),""))</f>
        <v/>
      </c>
      <c r="N396" s="33" t="str">
        <f aca="false">IF(OR(L396="",M396=""),"",IF(L396&gt;M396,"Slow",IF(AND(J396="Wrong",L396&lt;0.5*M396),"Rushed?","OK")))</f>
        <v/>
      </c>
      <c r="O396" s="30"/>
      <c r="P396" s="30"/>
      <c r="Q396" s="34" t="str">
        <f aca="false">IF(OR(B396="",J396=""),"",IF(OR(J396="Wrong",K396="50-50",K396="Guess"),B396+Lists!$Y$5,""))</f>
        <v/>
      </c>
      <c r="R396" s="29"/>
      <c r="S396" s="34" t="str">
        <f aca="false">IF(Q396="","",B396+Lists!$Y$6)</f>
        <v/>
      </c>
      <c r="T396" s="29"/>
      <c r="U396" s="33" t="str">
        <f aca="true">IF(J396="","",IF(Q396="","—",IF(T396="Correct","Mastered",IF(OR(R396="Wrong",T396="Wrong"),"Keep reviewing",IF(AND(R396="",TODAY()&gt;=Q396),"Retry 1 DUE",IF(AND(R396="Correct",T396="",TODAY()&gt;=S396),"Retry 2 DUE",IF(R396="","Retry 1 scheduled","Retry 2 scheduled")))))))</f>
        <v/>
      </c>
    </row>
    <row r="397" customFormat="false" ht="15" hidden="false" customHeight="false" outlineLevel="0" collapsed="false">
      <c r="A397" s="27" t="str">
        <f aca="false">IF(COUNTA(B397:I397)=0,"",ROW()-4)</f>
        <v/>
      </c>
      <c r="B397" s="28"/>
      <c r="C397" s="29"/>
      <c r="D397" s="30"/>
      <c r="E397" s="29"/>
      <c r="F397" s="30"/>
      <c r="G397" s="31"/>
      <c r="H397" s="32"/>
      <c r="I397" s="32"/>
      <c r="J397" s="33" t="str">
        <f aca="false">IF(OR(H397="",I397=""),"",IF(UPPER(SUBSTITUTE(SUBSTITUTE(SUBSTITUTE(H397," ",""),",",""),";",""))=UPPER(SUBSTITUTE(SUBSTITUTE(SUBSTITUTE(I397," ",""),",",""),";","")),"Correct","Wrong"))</f>
        <v/>
      </c>
      <c r="K397" s="29"/>
      <c r="L397" s="29"/>
      <c r="M397" s="27" t="str">
        <f aca="false">IF(E397="","",IFERROR(INDEX(Lists!$G$5:$G$9,MATCH(E397,Lists!$F$5:$F$9,0)),""))</f>
        <v/>
      </c>
      <c r="N397" s="33" t="str">
        <f aca="false">IF(OR(L397="",M397=""),"",IF(L397&gt;M397,"Slow",IF(AND(J397="Wrong",L397&lt;0.5*M397),"Rushed?","OK")))</f>
        <v/>
      </c>
      <c r="O397" s="30"/>
      <c r="P397" s="30"/>
      <c r="Q397" s="34" t="str">
        <f aca="false">IF(OR(B397="",J397=""),"",IF(OR(J397="Wrong",K397="50-50",K397="Guess"),B397+Lists!$Y$5,""))</f>
        <v/>
      </c>
      <c r="R397" s="29"/>
      <c r="S397" s="34" t="str">
        <f aca="false">IF(Q397="","",B397+Lists!$Y$6)</f>
        <v/>
      </c>
      <c r="T397" s="29"/>
      <c r="U397" s="33" t="str">
        <f aca="true">IF(J397="","",IF(Q397="","—",IF(T397="Correct","Mastered",IF(OR(R397="Wrong",T397="Wrong"),"Keep reviewing",IF(AND(R397="",TODAY()&gt;=Q397),"Retry 1 DUE",IF(AND(R397="Correct",T397="",TODAY()&gt;=S397),"Retry 2 DUE",IF(R397="","Retry 1 scheduled","Retry 2 scheduled")))))))</f>
        <v/>
      </c>
    </row>
    <row r="398" customFormat="false" ht="15" hidden="false" customHeight="false" outlineLevel="0" collapsed="false">
      <c r="A398" s="27" t="str">
        <f aca="false">IF(COUNTA(B398:I398)=0,"",ROW()-4)</f>
        <v/>
      </c>
      <c r="B398" s="28"/>
      <c r="C398" s="29"/>
      <c r="D398" s="30"/>
      <c r="E398" s="29"/>
      <c r="F398" s="30"/>
      <c r="G398" s="31"/>
      <c r="H398" s="32"/>
      <c r="I398" s="32"/>
      <c r="J398" s="33" t="str">
        <f aca="false">IF(OR(H398="",I398=""),"",IF(UPPER(SUBSTITUTE(SUBSTITUTE(SUBSTITUTE(H398," ",""),",",""),";",""))=UPPER(SUBSTITUTE(SUBSTITUTE(SUBSTITUTE(I398," ",""),",",""),";","")),"Correct","Wrong"))</f>
        <v/>
      </c>
      <c r="K398" s="29"/>
      <c r="L398" s="29"/>
      <c r="M398" s="27" t="str">
        <f aca="false">IF(E398="","",IFERROR(INDEX(Lists!$G$5:$G$9,MATCH(E398,Lists!$F$5:$F$9,0)),""))</f>
        <v/>
      </c>
      <c r="N398" s="33" t="str">
        <f aca="false">IF(OR(L398="",M398=""),"",IF(L398&gt;M398,"Slow",IF(AND(J398="Wrong",L398&lt;0.5*M398),"Rushed?","OK")))</f>
        <v/>
      </c>
      <c r="O398" s="30"/>
      <c r="P398" s="30"/>
      <c r="Q398" s="34" t="str">
        <f aca="false">IF(OR(B398="",J398=""),"",IF(OR(J398="Wrong",K398="50-50",K398="Guess"),B398+Lists!$Y$5,""))</f>
        <v/>
      </c>
      <c r="R398" s="29"/>
      <c r="S398" s="34" t="str">
        <f aca="false">IF(Q398="","",B398+Lists!$Y$6)</f>
        <v/>
      </c>
      <c r="T398" s="29"/>
      <c r="U398" s="33" t="str">
        <f aca="true">IF(J398="","",IF(Q398="","—",IF(T398="Correct","Mastered",IF(OR(R398="Wrong",T398="Wrong"),"Keep reviewing",IF(AND(R398="",TODAY()&gt;=Q398),"Retry 1 DUE",IF(AND(R398="Correct",T398="",TODAY()&gt;=S398),"Retry 2 DUE",IF(R398="","Retry 1 scheduled","Retry 2 scheduled")))))))</f>
        <v/>
      </c>
    </row>
    <row r="399" customFormat="false" ht="15" hidden="false" customHeight="false" outlineLevel="0" collapsed="false">
      <c r="A399" s="27" t="str">
        <f aca="false">IF(COUNTA(B399:I399)=0,"",ROW()-4)</f>
        <v/>
      </c>
      <c r="B399" s="28"/>
      <c r="C399" s="29"/>
      <c r="D399" s="30"/>
      <c r="E399" s="29"/>
      <c r="F399" s="30"/>
      <c r="G399" s="31"/>
      <c r="H399" s="32"/>
      <c r="I399" s="32"/>
      <c r="J399" s="33" t="str">
        <f aca="false">IF(OR(H399="",I399=""),"",IF(UPPER(SUBSTITUTE(SUBSTITUTE(SUBSTITUTE(H399," ",""),",",""),";",""))=UPPER(SUBSTITUTE(SUBSTITUTE(SUBSTITUTE(I399," ",""),",",""),";","")),"Correct","Wrong"))</f>
        <v/>
      </c>
      <c r="K399" s="29"/>
      <c r="L399" s="29"/>
      <c r="M399" s="27" t="str">
        <f aca="false">IF(E399="","",IFERROR(INDEX(Lists!$G$5:$G$9,MATCH(E399,Lists!$F$5:$F$9,0)),""))</f>
        <v/>
      </c>
      <c r="N399" s="33" t="str">
        <f aca="false">IF(OR(L399="",M399=""),"",IF(L399&gt;M399,"Slow",IF(AND(J399="Wrong",L399&lt;0.5*M399),"Rushed?","OK")))</f>
        <v/>
      </c>
      <c r="O399" s="30"/>
      <c r="P399" s="30"/>
      <c r="Q399" s="34" t="str">
        <f aca="false">IF(OR(B399="",J399=""),"",IF(OR(J399="Wrong",K399="50-50",K399="Guess"),B399+Lists!$Y$5,""))</f>
        <v/>
      </c>
      <c r="R399" s="29"/>
      <c r="S399" s="34" t="str">
        <f aca="false">IF(Q399="","",B399+Lists!$Y$6)</f>
        <v/>
      </c>
      <c r="T399" s="29"/>
      <c r="U399" s="33" t="str">
        <f aca="true">IF(J399="","",IF(Q399="","—",IF(T399="Correct","Mastered",IF(OR(R399="Wrong",T399="Wrong"),"Keep reviewing",IF(AND(R399="",TODAY()&gt;=Q399),"Retry 1 DUE",IF(AND(R399="Correct",T399="",TODAY()&gt;=S399),"Retry 2 DUE",IF(R399="","Retry 1 scheduled","Retry 2 scheduled")))))))</f>
        <v/>
      </c>
    </row>
    <row r="400" customFormat="false" ht="15" hidden="false" customHeight="false" outlineLevel="0" collapsed="false">
      <c r="A400" s="27" t="str">
        <f aca="false">IF(COUNTA(B400:I400)=0,"",ROW()-4)</f>
        <v/>
      </c>
      <c r="B400" s="28"/>
      <c r="C400" s="29"/>
      <c r="D400" s="30"/>
      <c r="E400" s="29"/>
      <c r="F400" s="30"/>
      <c r="G400" s="31"/>
      <c r="H400" s="32"/>
      <c r="I400" s="32"/>
      <c r="J400" s="33" t="str">
        <f aca="false">IF(OR(H400="",I400=""),"",IF(UPPER(SUBSTITUTE(SUBSTITUTE(SUBSTITUTE(H400," ",""),",",""),";",""))=UPPER(SUBSTITUTE(SUBSTITUTE(SUBSTITUTE(I400," ",""),",",""),";","")),"Correct","Wrong"))</f>
        <v/>
      </c>
      <c r="K400" s="29"/>
      <c r="L400" s="29"/>
      <c r="M400" s="27" t="str">
        <f aca="false">IF(E400="","",IFERROR(INDEX(Lists!$G$5:$G$9,MATCH(E400,Lists!$F$5:$F$9,0)),""))</f>
        <v/>
      </c>
      <c r="N400" s="33" t="str">
        <f aca="false">IF(OR(L400="",M400=""),"",IF(L400&gt;M400,"Slow",IF(AND(J400="Wrong",L400&lt;0.5*M400),"Rushed?","OK")))</f>
        <v/>
      </c>
      <c r="O400" s="30"/>
      <c r="P400" s="30"/>
      <c r="Q400" s="34" t="str">
        <f aca="false">IF(OR(B400="",J400=""),"",IF(OR(J400="Wrong",K400="50-50",K400="Guess"),B400+Lists!$Y$5,""))</f>
        <v/>
      </c>
      <c r="R400" s="29"/>
      <c r="S400" s="34" t="str">
        <f aca="false">IF(Q400="","",B400+Lists!$Y$6)</f>
        <v/>
      </c>
      <c r="T400" s="29"/>
      <c r="U400" s="33" t="str">
        <f aca="true">IF(J400="","",IF(Q400="","—",IF(T400="Correct","Mastered",IF(OR(R400="Wrong",T400="Wrong"),"Keep reviewing",IF(AND(R400="",TODAY()&gt;=Q400),"Retry 1 DUE",IF(AND(R400="Correct",T400="",TODAY()&gt;=S400),"Retry 2 DUE",IF(R400="","Retry 1 scheduled","Retry 2 scheduled")))))))</f>
        <v/>
      </c>
    </row>
    <row r="401" customFormat="false" ht="15" hidden="false" customHeight="false" outlineLevel="0" collapsed="false">
      <c r="A401" s="27" t="str">
        <f aca="false">IF(COUNTA(B401:I401)=0,"",ROW()-4)</f>
        <v/>
      </c>
      <c r="B401" s="28"/>
      <c r="C401" s="29"/>
      <c r="D401" s="30"/>
      <c r="E401" s="29"/>
      <c r="F401" s="30"/>
      <c r="G401" s="31"/>
      <c r="H401" s="32"/>
      <c r="I401" s="32"/>
      <c r="J401" s="33" t="str">
        <f aca="false">IF(OR(H401="",I401=""),"",IF(UPPER(SUBSTITUTE(SUBSTITUTE(SUBSTITUTE(H401," ",""),",",""),";",""))=UPPER(SUBSTITUTE(SUBSTITUTE(SUBSTITUTE(I401," ",""),",",""),";","")),"Correct","Wrong"))</f>
        <v/>
      </c>
      <c r="K401" s="29"/>
      <c r="L401" s="29"/>
      <c r="M401" s="27" t="str">
        <f aca="false">IF(E401="","",IFERROR(INDEX(Lists!$G$5:$G$9,MATCH(E401,Lists!$F$5:$F$9,0)),""))</f>
        <v/>
      </c>
      <c r="N401" s="33" t="str">
        <f aca="false">IF(OR(L401="",M401=""),"",IF(L401&gt;M401,"Slow",IF(AND(J401="Wrong",L401&lt;0.5*M401),"Rushed?","OK")))</f>
        <v/>
      </c>
      <c r="O401" s="30"/>
      <c r="P401" s="30"/>
      <c r="Q401" s="34" t="str">
        <f aca="false">IF(OR(B401="",J401=""),"",IF(OR(J401="Wrong",K401="50-50",K401="Guess"),B401+Lists!$Y$5,""))</f>
        <v/>
      </c>
      <c r="R401" s="29"/>
      <c r="S401" s="34" t="str">
        <f aca="false">IF(Q401="","",B401+Lists!$Y$6)</f>
        <v/>
      </c>
      <c r="T401" s="29"/>
      <c r="U401" s="33" t="str">
        <f aca="true">IF(J401="","",IF(Q401="","—",IF(T401="Correct","Mastered",IF(OR(R401="Wrong",T401="Wrong"),"Keep reviewing",IF(AND(R401="",TODAY()&gt;=Q401),"Retry 1 DUE",IF(AND(R401="Correct",T401="",TODAY()&gt;=S401),"Retry 2 DUE",IF(R401="","Retry 1 scheduled","Retry 2 scheduled")))))))</f>
        <v/>
      </c>
    </row>
    <row r="402" customFormat="false" ht="15" hidden="false" customHeight="false" outlineLevel="0" collapsed="false">
      <c r="A402" s="27" t="str">
        <f aca="false">IF(COUNTA(B402:I402)=0,"",ROW()-4)</f>
        <v/>
      </c>
      <c r="B402" s="28"/>
      <c r="C402" s="29"/>
      <c r="D402" s="30"/>
      <c r="E402" s="29"/>
      <c r="F402" s="30"/>
      <c r="G402" s="31"/>
      <c r="H402" s="32"/>
      <c r="I402" s="32"/>
      <c r="J402" s="33" t="str">
        <f aca="false">IF(OR(H402="",I402=""),"",IF(UPPER(SUBSTITUTE(SUBSTITUTE(SUBSTITUTE(H402," ",""),",",""),";",""))=UPPER(SUBSTITUTE(SUBSTITUTE(SUBSTITUTE(I402," ",""),",",""),";","")),"Correct","Wrong"))</f>
        <v/>
      </c>
      <c r="K402" s="29"/>
      <c r="L402" s="29"/>
      <c r="M402" s="27" t="str">
        <f aca="false">IF(E402="","",IFERROR(INDEX(Lists!$G$5:$G$9,MATCH(E402,Lists!$F$5:$F$9,0)),""))</f>
        <v/>
      </c>
      <c r="N402" s="33" t="str">
        <f aca="false">IF(OR(L402="",M402=""),"",IF(L402&gt;M402,"Slow",IF(AND(J402="Wrong",L402&lt;0.5*M402),"Rushed?","OK")))</f>
        <v/>
      </c>
      <c r="O402" s="30"/>
      <c r="P402" s="30"/>
      <c r="Q402" s="34" t="str">
        <f aca="false">IF(OR(B402="",J402=""),"",IF(OR(J402="Wrong",K402="50-50",K402="Guess"),B402+Lists!$Y$5,""))</f>
        <v/>
      </c>
      <c r="R402" s="29"/>
      <c r="S402" s="34" t="str">
        <f aca="false">IF(Q402="","",B402+Lists!$Y$6)</f>
        <v/>
      </c>
      <c r="T402" s="29"/>
      <c r="U402" s="33" t="str">
        <f aca="true">IF(J402="","",IF(Q402="","—",IF(T402="Correct","Mastered",IF(OR(R402="Wrong",T402="Wrong"),"Keep reviewing",IF(AND(R402="",TODAY()&gt;=Q402),"Retry 1 DUE",IF(AND(R402="Correct",T402="",TODAY()&gt;=S402),"Retry 2 DUE",IF(R402="","Retry 1 scheduled","Retry 2 scheduled")))))))</f>
        <v/>
      </c>
    </row>
    <row r="403" customFormat="false" ht="15" hidden="false" customHeight="false" outlineLevel="0" collapsed="false">
      <c r="A403" s="27" t="str">
        <f aca="false">IF(COUNTA(B403:I403)=0,"",ROW()-4)</f>
        <v/>
      </c>
      <c r="B403" s="28"/>
      <c r="C403" s="29"/>
      <c r="D403" s="30"/>
      <c r="E403" s="29"/>
      <c r="F403" s="30"/>
      <c r="G403" s="31"/>
      <c r="H403" s="32"/>
      <c r="I403" s="32"/>
      <c r="J403" s="33" t="str">
        <f aca="false">IF(OR(H403="",I403=""),"",IF(UPPER(SUBSTITUTE(SUBSTITUTE(SUBSTITUTE(H403," ",""),",",""),";",""))=UPPER(SUBSTITUTE(SUBSTITUTE(SUBSTITUTE(I403," ",""),",",""),";","")),"Correct","Wrong"))</f>
        <v/>
      </c>
      <c r="K403" s="29"/>
      <c r="L403" s="29"/>
      <c r="M403" s="27" t="str">
        <f aca="false">IF(E403="","",IFERROR(INDEX(Lists!$G$5:$G$9,MATCH(E403,Lists!$F$5:$F$9,0)),""))</f>
        <v/>
      </c>
      <c r="N403" s="33" t="str">
        <f aca="false">IF(OR(L403="",M403=""),"",IF(L403&gt;M403,"Slow",IF(AND(J403="Wrong",L403&lt;0.5*M403),"Rushed?","OK")))</f>
        <v/>
      </c>
      <c r="O403" s="30"/>
      <c r="P403" s="30"/>
      <c r="Q403" s="34" t="str">
        <f aca="false">IF(OR(B403="",J403=""),"",IF(OR(J403="Wrong",K403="50-50",K403="Guess"),B403+Lists!$Y$5,""))</f>
        <v/>
      </c>
      <c r="R403" s="29"/>
      <c r="S403" s="34" t="str">
        <f aca="false">IF(Q403="","",B403+Lists!$Y$6)</f>
        <v/>
      </c>
      <c r="T403" s="29"/>
      <c r="U403" s="33" t="str">
        <f aca="true">IF(J403="","",IF(Q403="","—",IF(T403="Correct","Mastered",IF(OR(R403="Wrong",T403="Wrong"),"Keep reviewing",IF(AND(R403="",TODAY()&gt;=Q403),"Retry 1 DUE",IF(AND(R403="Correct",T403="",TODAY()&gt;=S403),"Retry 2 DUE",IF(R403="","Retry 1 scheduled","Retry 2 scheduled")))))))</f>
        <v/>
      </c>
    </row>
    <row r="404" customFormat="false" ht="15" hidden="false" customHeight="false" outlineLevel="0" collapsed="false">
      <c r="A404" s="27" t="str">
        <f aca="false">IF(COUNTA(B404:I404)=0,"",ROW()-4)</f>
        <v/>
      </c>
      <c r="B404" s="28"/>
      <c r="C404" s="29"/>
      <c r="D404" s="30"/>
      <c r="E404" s="29"/>
      <c r="F404" s="30"/>
      <c r="G404" s="31"/>
      <c r="H404" s="32"/>
      <c r="I404" s="32"/>
      <c r="J404" s="33" t="str">
        <f aca="false">IF(OR(H404="",I404=""),"",IF(UPPER(SUBSTITUTE(SUBSTITUTE(SUBSTITUTE(H404," ",""),",",""),";",""))=UPPER(SUBSTITUTE(SUBSTITUTE(SUBSTITUTE(I404," ",""),",",""),";","")),"Correct","Wrong"))</f>
        <v/>
      </c>
      <c r="K404" s="29"/>
      <c r="L404" s="29"/>
      <c r="M404" s="27" t="str">
        <f aca="false">IF(E404="","",IFERROR(INDEX(Lists!$G$5:$G$9,MATCH(E404,Lists!$F$5:$F$9,0)),""))</f>
        <v/>
      </c>
      <c r="N404" s="33" t="str">
        <f aca="false">IF(OR(L404="",M404=""),"",IF(L404&gt;M404,"Slow",IF(AND(J404="Wrong",L404&lt;0.5*M404),"Rushed?","OK")))</f>
        <v/>
      </c>
      <c r="O404" s="30"/>
      <c r="P404" s="30"/>
      <c r="Q404" s="34" t="str">
        <f aca="false">IF(OR(B404="",J404=""),"",IF(OR(J404="Wrong",K404="50-50",K404="Guess"),B404+Lists!$Y$5,""))</f>
        <v/>
      </c>
      <c r="R404" s="29"/>
      <c r="S404" s="34" t="str">
        <f aca="false">IF(Q404="","",B404+Lists!$Y$6)</f>
        <v/>
      </c>
      <c r="T404" s="29"/>
      <c r="U404" s="33" t="str">
        <f aca="true">IF(J404="","",IF(Q404="","—",IF(T404="Correct","Mastered",IF(OR(R404="Wrong",T404="Wrong"),"Keep reviewing",IF(AND(R404="",TODAY()&gt;=Q404),"Retry 1 DUE",IF(AND(R404="Correct",T404="",TODAY()&gt;=S404),"Retry 2 DUE",IF(R404="","Retry 1 scheduled","Retry 2 scheduled")))))))</f>
        <v/>
      </c>
    </row>
    <row r="405" customFormat="false" ht="15" hidden="false" customHeight="false" outlineLevel="0" collapsed="false">
      <c r="A405" s="27" t="str">
        <f aca="false">IF(COUNTA(B405:I405)=0,"",ROW()-4)</f>
        <v/>
      </c>
      <c r="B405" s="28"/>
      <c r="C405" s="29"/>
      <c r="D405" s="30"/>
      <c r="E405" s="29"/>
      <c r="F405" s="30"/>
      <c r="G405" s="31"/>
      <c r="H405" s="32"/>
      <c r="I405" s="32"/>
      <c r="J405" s="33" t="str">
        <f aca="false">IF(OR(H405="",I405=""),"",IF(UPPER(SUBSTITUTE(SUBSTITUTE(SUBSTITUTE(H405," ",""),",",""),";",""))=UPPER(SUBSTITUTE(SUBSTITUTE(SUBSTITUTE(I405," ",""),",",""),";","")),"Correct","Wrong"))</f>
        <v/>
      </c>
      <c r="K405" s="29"/>
      <c r="L405" s="29"/>
      <c r="M405" s="27" t="str">
        <f aca="false">IF(E405="","",IFERROR(INDEX(Lists!$G$5:$G$9,MATCH(E405,Lists!$F$5:$F$9,0)),""))</f>
        <v/>
      </c>
      <c r="N405" s="33" t="str">
        <f aca="false">IF(OR(L405="",M405=""),"",IF(L405&gt;M405,"Slow",IF(AND(J405="Wrong",L405&lt;0.5*M405),"Rushed?","OK")))</f>
        <v/>
      </c>
      <c r="O405" s="30"/>
      <c r="P405" s="30"/>
      <c r="Q405" s="34" t="str">
        <f aca="false">IF(OR(B405="",J405=""),"",IF(OR(J405="Wrong",K405="50-50",K405="Guess"),B405+Lists!$Y$5,""))</f>
        <v/>
      </c>
      <c r="R405" s="29"/>
      <c r="S405" s="34" t="str">
        <f aca="false">IF(Q405="","",B405+Lists!$Y$6)</f>
        <v/>
      </c>
      <c r="T405" s="29"/>
      <c r="U405" s="33" t="str">
        <f aca="true">IF(J405="","",IF(Q405="","—",IF(T405="Correct","Mastered",IF(OR(R405="Wrong",T405="Wrong"),"Keep reviewing",IF(AND(R405="",TODAY()&gt;=Q405),"Retry 1 DUE",IF(AND(R405="Correct",T405="",TODAY()&gt;=S405),"Retry 2 DUE",IF(R405="","Retry 1 scheduled","Retry 2 scheduled")))))))</f>
        <v/>
      </c>
    </row>
    <row r="406" customFormat="false" ht="15" hidden="false" customHeight="false" outlineLevel="0" collapsed="false">
      <c r="A406" s="27" t="str">
        <f aca="false">IF(COUNTA(B406:I406)=0,"",ROW()-4)</f>
        <v/>
      </c>
      <c r="B406" s="28"/>
      <c r="C406" s="29"/>
      <c r="D406" s="30"/>
      <c r="E406" s="29"/>
      <c r="F406" s="30"/>
      <c r="G406" s="31"/>
      <c r="H406" s="32"/>
      <c r="I406" s="32"/>
      <c r="J406" s="33" t="str">
        <f aca="false">IF(OR(H406="",I406=""),"",IF(UPPER(SUBSTITUTE(SUBSTITUTE(SUBSTITUTE(H406," ",""),",",""),";",""))=UPPER(SUBSTITUTE(SUBSTITUTE(SUBSTITUTE(I406," ",""),",",""),";","")),"Correct","Wrong"))</f>
        <v/>
      </c>
      <c r="K406" s="29"/>
      <c r="L406" s="29"/>
      <c r="M406" s="27" t="str">
        <f aca="false">IF(E406="","",IFERROR(INDEX(Lists!$G$5:$G$9,MATCH(E406,Lists!$F$5:$F$9,0)),""))</f>
        <v/>
      </c>
      <c r="N406" s="33" t="str">
        <f aca="false">IF(OR(L406="",M406=""),"",IF(L406&gt;M406,"Slow",IF(AND(J406="Wrong",L406&lt;0.5*M406),"Rushed?","OK")))</f>
        <v/>
      </c>
      <c r="O406" s="30"/>
      <c r="P406" s="30"/>
      <c r="Q406" s="34" t="str">
        <f aca="false">IF(OR(B406="",J406=""),"",IF(OR(J406="Wrong",K406="50-50",K406="Guess"),B406+Lists!$Y$5,""))</f>
        <v/>
      </c>
      <c r="R406" s="29"/>
      <c r="S406" s="34" t="str">
        <f aca="false">IF(Q406="","",B406+Lists!$Y$6)</f>
        <v/>
      </c>
      <c r="T406" s="29"/>
      <c r="U406" s="33" t="str">
        <f aca="true">IF(J406="","",IF(Q406="","—",IF(T406="Correct","Mastered",IF(OR(R406="Wrong",T406="Wrong"),"Keep reviewing",IF(AND(R406="",TODAY()&gt;=Q406),"Retry 1 DUE",IF(AND(R406="Correct",T406="",TODAY()&gt;=S406),"Retry 2 DUE",IF(R406="","Retry 1 scheduled","Retry 2 scheduled")))))))</f>
        <v/>
      </c>
    </row>
    <row r="407" customFormat="false" ht="15" hidden="false" customHeight="false" outlineLevel="0" collapsed="false">
      <c r="A407" s="27" t="str">
        <f aca="false">IF(COUNTA(B407:I407)=0,"",ROW()-4)</f>
        <v/>
      </c>
      <c r="B407" s="28"/>
      <c r="C407" s="29"/>
      <c r="D407" s="30"/>
      <c r="E407" s="29"/>
      <c r="F407" s="30"/>
      <c r="G407" s="31"/>
      <c r="H407" s="32"/>
      <c r="I407" s="32"/>
      <c r="J407" s="33" t="str">
        <f aca="false">IF(OR(H407="",I407=""),"",IF(UPPER(SUBSTITUTE(SUBSTITUTE(SUBSTITUTE(H407," ",""),",",""),";",""))=UPPER(SUBSTITUTE(SUBSTITUTE(SUBSTITUTE(I407," ",""),",",""),";","")),"Correct","Wrong"))</f>
        <v/>
      </c>
      <c r="K407" s="29"/>
      <c r="L407" s="29"/>
      <c r="M407" s="27" t="str">
        <f aca="false">IF(E407="","",IFERROR(INDEX(Lists!$G$5:$G$9,MATCH(E407,Lists!$F$5:$F$9,0)),""))</f>
        <v/>
      </c>
      <c r="N407" s="33" t="str">
        <f aca="false">IF(OR(L407="",M407=""),"",IF(L407&gt;M407,"Slow",IF(AND(J407="Wrong",L407&lt;0.5*M407),"Rushed?","OK")))</f>
        <v/>
      </c>
      <c r="O407" s="30"/>
      <c r="P407" s="30"/>
      <c r="Q407" s="34" t="str">
        <f aca="false">IF(OR(B407="",J407=""),"",IF(OR(J407="Wrong",K407="50-50",K407="Guess"),B407+Lists!$Y$5,""))</f>
        <v/>
      </c>
      <c r="R407" s="29"/>
      <c r="S407" s="34" t="str">
        <f aca="false">IF(Q407="","",B407+Lists!$Y$6)</f>
        <v/>
      </c>
      <c r="T407" s="29"/>
      <c r="U407" s="33" t="str">
        <f aca="true">IF(J407="","",IF(Q407="","—",IF(T407="Correct","Mastered",IF(OR(R407="Wrong",T407="Wrong"),"Keep reviewing",IF(AND(R407="",TODAY()&gt;=Q407),"Retry 1 DUE",IF(AND(R407="Correct",T407="",TODAY()&gt;=S407),"Retry 2 DUE",IF(R407="","Retry 1 scheduled","Retry 2 scheduled")))))))</f>
        <v/>
      </c>
    </row>
    <row r="408" customFormat="false" ht="15" hidden="false" customHeight="false" outlineLevel="0" collapsed="false">
      <c r="A408" s="27" t="str">
        <f aca="false">IF(COUNTA(B408:I408)=0,"",ROW()-4)</f>
        <v/>
      </c>
      <c r="B408" s="28"/>
      <c r="C408" s="29"/>
      <c r="D408" s="30"/>
      <c r="E408" s="29"/>
      <c r="F408" s="30"/>
      <c r="G408" s="31"/>
      <c r="H408" s="32"/>
      <c r="I408" s="32"/>
      <c r="J408" s="33" t="str">
        <f aca="false">IF(OR(H408="",I408=""),"",IF(UPPER(SUBSTITUTE(SUBSTITUTE(SUBSTITUTE(H408," ",""),",",""),";",""))=UPPER(SUBSTITUTE(SUBSTITUTE(SUBSTITUTE(I408," ",""),",",""),";","")),"Correct","Wrong"))</f>
        <v/>
      </c>
      <c r="K408" s="29"/>
      <c r="L408" s="29"/>
      <c r="M408" s="27" t="str">
        <f aca="false">IF(E408="","",IFERROR(INDEX(Lists!$G$5:$G$9,MATCH(E408,Lists!$F$5:$F$9,0)),""))</f>
        <v/>
      </c>
      <c r="N408" s="33" t="str">
        <f aca="false">IF(OR(L408="",M408=""),"",IF(L408&gt;M408,"Slow",IF(AND(J408="Wrong",L408&lt;0.5*M408),"Rushed?","OK")))</f>
        <v/>
      </c>
      <c r="O408" s="30"/>
      <c r="P408" s="30"/>
      <c r="Q408" s="34" t="str">
        <f aca="false">IF(OR(B408="",J408=""),"",IF(OR(J408="Wrong",K408="50-50",K408="Guess"),B408+Lists!$Y$5,""))</f>
        <v/>
      </c>
      <c r="R408" s="29"/>
      <c r="S408" s="34" t="str">
        <f aca="false">IF(Q408="","",B408+Lists!$Y$6)</f>
        <v/>
      </c>
      <c r="T408" s="29"/>
      <c r="U408" s="33" t="str">
        <f aca="true">IF(J408="","",IF(Q408="","—",IF(T408="Correct","Mastered",IF(OR(R408="Wrong",T408="Wrong"),"Keep reviewing",IF(AND(R408="",TODAY()&gt;=Q408),"Retry 1 DUE",IF(AND(R408="Correct",T408="",TODAY()&gt;=S408),"Retry 2 DUE",IF(R408="","Retry 1 scheduled","Retry 2 scheduled")))))))</f>
        <v/>
      </c>
    </row>
    <row r="409" customFormat="false" ht="15" hidden="false" customHeight="false" outlineLevel="0" collapsed="false">
      <c r="A409" s="27" t="str">
        <f aca="false">IF(COUNTA(B409:I409)=0,"",ROW()-4)</f>
        <v/>
      </c>
      <c r="B409" s="28"/>
      <c r="C409" s="29"/>
      <c r="D409" s="30"/>
      <c r="E409" s="29"/>
      <c r="F409" s="30"/>
      <c r="G409" s="31"/>
      <c r="H409" s="32"/>
      <c r="I409" s="32"/>
      <c r="J409" s="33" t="str">
        <f aca="false">IF(OR(H409="",I409=""),"",IF(UPPER(SUBSTITUTE(SUBSTITUTE(SUBSTITUTE(H409," ",""),",",""),";",""))=UPPER(SUBSTITUTE(SUBSTITUTE(SUBSTITUTE(I409," ",""),",",""),";","")),"Correct","Wrong"))</f>
        <v/>
      </c>
      <c r="K409" s="29"/>
      <c r="L409" s="29"/>
      <c r="M409" s="27" t="str">
        <f aca="false">IF(E409="","",IFERROR(INDEX(Lists!$G$5:$G$9,MATCH(E409,Lists!$F$5:$F$9,0)),""))</f>
        <v/>
      </c>
      <c r="N409" s="33" t="str">
        <f aca="false">IF(OR(L409="",M409=""),"",IF(L409&gt;M409,"Slow",IF(AND(J409="Wrong",L409&lt;0.5*M409),"Rushed?","OK")))</f>
        <v/>
      </c>
      <c r="O409" s="30"/>
      <c r="P409" s="30"/>
      <c r="Q409" s="34" t="str">
        <f aca="false">IF(OR(B409="",J409=""),"",IF(OR(J409="Wrong",K409="50-50",K409="Guess"),B409+Lists!$Y$5,""))</f>
        <v/>
      </c>
      <c r="R409" s="29"/>
      <c r="S409" s="34" t="str">
        <f aca="false">IF(Q409="","",B409+Lists!$Y$6)</f>
        <v/>
      </c>
      <c r="T409" s="29"/>
      <c r="U409" s="33" t="str">
        <f aca="true">IF(J409="","",IF(Q409="","—",IF(T409="Correct","Mastered",IF(OR(R409="Wrong",T409="Wrong"),"Keep reviewing",IF(AND(R409="",TODAY()&gt;=Q409),"Retry 1 DUE",IF(AND(R409="Correct",T409="",TODAY()&gt;=S409),"Retry 2 DUE",IF(R409="","Retry 1 scheduled","Retry 2 scheduled")))))))</f>
        <v/>
      </c>
    </row>
    <row r="410" customFormat="false" ht="15" hidden="false" customHeight="false" outlineLevel="0" collapsed="false">
      <c r="A410" s="27" t="str">
        <f aca="false">IF(COUNTA(B410:I410)=0,"",ROW()-4)</f>
        <v/>
      </c>
      <c r="B410" s="28"/>
      <c r="C410" s="29"/>
      <c r="D410" s="30"/>
      <c r="E410" s="29"/>
      <c r="F410" s="30"/>
      <c r="G410" s="31"/>
      <c r="H410" s="32"/>
      <c r="I410" s="32"/>
      <c r="J410" s="33" t="str">
        <f aca="false">IF(OR(H410="",I410=""),"",IF(UPPER(SUBSTITUTE(SUBSTITUTE(SUBSTITUTE(H410," ",""),",",""),";",""))=UPPER(SUBSTITUTE(SUBSTITUTE(SUBSTITUTE(I410," ",""),",",""),";","")),"Correct","Wrong"))</f>
        <v/>
      </c>
      <c r="K410" s="29"/>
      <c r="L410" s="29"/>
      <c r="M410" s="27" t="str">
        <f aca="false">IF(E410="","",IFERROR(INDEX(Lists!$G$5:$G$9,MATCH(E410,Lists!$F$5:$F$9,0)),""))</f>
        <v/>
      </c>
      <c r="N410" s="33" t="str">
        <f aca="false">IF(OR(L410="",M410=""),"",IF(L410&gt;M410,"Slow",IF(AND(J410="Wrong",L410&lt;0.5*M410),"Rushed?","OK")))</f>
        <v/>
      </c>
      <c r="O410" s="30"/>
      <c r="P410" s="30"/>
      <c r="Q410" s="34" t="str">
        <f aca="false">IF(OR(B410="",J410=""),"",IF(OR(J410="Wrong",K410="50-50",K410="Guess"),B410+Lists!$Y$5,""))</f>
        <v/>
      </c>
      <c r="R410" s="29"/>
      <c r="S410" s="34" t="str">
        <f aca="false">IF(Q410="","",B410+Lists!$Y$6)</f>
        <v/>
      </c>
      <c r="T410" s="29"/>
      <c r="U410" s="33" t="str">
        <f aca="true">IF(J410="","",IF(Q410="","—",IF(T410="Correct","Mastered",IF(OR(R410="Wrong",T410="Wrong"),"Keep reviewing",IF(AND(R410="",TODAY()&gt;=Q410),"Retry 1 DUE",IF(AND(R410="Correct",T410="",TODAY()&gt;=S410),"Retry 2 DUE",IF(R410="","Retry 1 scheduled","Retry 2 scheduled")))))))</f>
        <v/>
      </c>
    </row>
    <row r="411" customFormat="false" ht="15" hidden="false" customHeight="false" outlineLevel="0" collapsed="false">
      <c r="A411" s="27" t="str">
        <f aca="false">IF(COUNTA(B411:I411)=0,"",ROW()-4)</f>
        <v/>
      </c>
      <c r="B411" s="28"/>
      <c r="C411" s="29"/>
      <c r="D411" s="30"/>
      <c r="E411" s="29"/>
      <c r="F411" s="30"/>
      <c r="G411" s="31"/>
      <c r="H411" s="32"/>
      <c r="I411" s="32"/>
      <c r="J411" s="33" t="str">
        <f aca="false">IF(OR(H411="",I411=""),"",IF(UPPER(SUBSTITUTE(SUBSTITUTE(SUBSTITUTE(H411," ",""),",",""),";",""))=UPPER(SUBSTITUTE(SUBSTITUTE(SUBSTITUTE(I411," ",""),",",""),";","")),"Correct","Wrong"))</f>
        <v/>
      </c>
      <c r="K411" s="29"/>
      <c r="L411" s="29"/>
      <c r="M411" s="27" t="str">
        <f aca="false">IF(E411="","",IFERROR(INDEX(Lists!$G$5:$G$9,MATCH(E411,Lists!$F$5:$F$9,0)),""))</f>
        <v/>
      </c>
      <c r="N411" s="33" t="str">
        <f aca="false">IF(OR(L411="",M411=""),"",IF(L411&gt;M411,"Slow",IF(AND(J411="Wrong",L411&lt;0.5*M411),"Rushed?","OK")))</f>
        <v/>
      </c>
      <c r="O411" s="30"/>
      <c r="P411" s="30"/>
      <c r="Q411" s="34" t="str">
        <f aca="false">IF(OR(B411="",J411=""),"",IF(OR(J411="Wrong",K411="50-50",K411="Guess"),B411+Lists!$Y$5,""))</f>
        <v/>
      </c>
      <c r="R411" s="29"/>
      <c r="S411" s="34" t="str">
        <f aca="false">IF(Q411="","",B411+Lists!$Y$6)</f>
        <v/>
      </c>
      <c r="T411" s="29"/>
      <c r="U411" s="33" t="str">
        <f aca="true">IF(J411="","",IF(Q411="","—",IF(T411="Correct","Mastered",IF(OR(R411="Wrong",T411="Wrong"),"Keep reviewing",IF(AND(R411="",TODAY()&gt;=Q411),"Retry 1 DUE",IF(AND(R411="Correct",T411="",TODAY()&gt;=S411),"Retry 2 DUE",IF(R411="","Retry 1 scheduled","Retry 2 scheduled")))))))</f>
        <v/>
      </c>
    </row>
    <row r="412" customFormat="false" ht="15" hidden="false" customHeight="false" outlineLevel="0" collapsed="false">
      <c r="A412" s="27" t="str">
        <f aca="false">IF(COUNTA(B412:I412)=0,"",ROW()-4)</f>
        <v/>
      </c>
      <c r="B412" s="28"/>
      <c r="C412" s="29"/>
      <c r="D412" s="30"/>
      <c r="E412" s="29"/>
      <c r="F412" s="30"/>
      <c r="G412" s="31"/>
      <c r="H412" s="32"/>
      <c r="I412" s="32"/>
      <c r="J412" s="33" t="str">
        <f aca="false">IF(OR(H412="",I412=""),"",IF(UPPER(SUBSTITUTE(SUBSTITUTE(SUBSTITUTE(H412," ",""),",",""),";",""))=UPPER(SUBSTITUTE(SUBSTITUTE(SUBSTITUTE(I412," ",""),",",""),";","")),"Correct","Wrong"))</f>
        <v/>
      </c>
      <c r="K412" s="29"/>
      <c r="L412" s="29"/>
      <c r="M412" s="27" t="str">
        <f aca="false">IF(E412="","",IFERROR(INDEX(Lists!$G$5:$G$9,MATCH(E412,Lists!$F$5:$F$9,0)),""))</f>
        <v/>
      </c>
      <c r="N412" s="33" t="str">
        <f aca="false">IF(OR(L412="",M412=""),"",IF(L412&gt;M412,"Slow",IF(AND(J412="Wrong",L412&lt;0.5*M412),"Rushed?","OK")))</f>
        <v/>
      </c>
      <c r="O412" s="30"/>
      <c r="P412" s="30"/>
      <c r="Q412" s="34" t="str">
        <f aca="false">IF(OR(B412="",J412=""),"",IF(OR(J412="Wrong",K412="50-50",K412="Guess"),B412+Lists!$Y$5,""))</f>
        <v/>
      </c>
      <c r="R412" s="29"/>
      <c r="S412" s="34" t="str">
        <f aca="false">IF(Q412="","",B412+Lists!$Y$6)</f>
        <v/>
      </c>
      <c r="T412" s="29"/>
      <c r="U412" s="33" t="str">
        <f aca="true">IF(J412="","",IF(Q412="","—",IF(T412="Correct","Mastered",IF(OR(R412="Wrong",T412="Wrong"),"Keep reviewing",IF(AND(R412="",TODAY()&gt;=Q412),"Retry 1 DUE",IF(AND(R412="Correct",T412="",TODAY()&gt;=S412),"Retry 2 DUE",IF(R412="","Retry 1 scheduled","Retry 2 scheduled")))))))</f>
        <v/>
      </c>
    </row>
    <row r="413" customFormat="false" ht="15" hidden="false" customHeight="false" outlineLevel="0" collapsed="false">
      <c r="A413" s="27" t="str">
        <f aca="false">IF(COUNTA(B413:I413)=0,"",ROW()-4)</f>
        <v/>
      </c>
      <c r="B413" s="28"/>
      <c r="C413" s="29"/>
      <c r="D413" s="30"/>
      <c r="E413" s="29"/>
      <c r="F413" s="30"/>
      <c r="G413" s="31"/>
      <c r="H413" s="32"/>
      <c r="I413" s="32"/>
      <c r="J413" s="33" t="str">
        <f aca="false">IF(OR(H413="",I413=""),"",IF(UPPER(SUBSTITUTE(SUBSTITUTE(SUBSTITUTE(H413," ",""),",",""),";",""))=UPPER(SUBSTITUTE(SUBSTITUTE(SUBSTITUTE(I413," ",""),",",""),";","")),"Correct","Wrong"))</f>
        <v/>
      </c>
      <c r="K413" s="29"/>
      <c r="L413" s="29"/>
      <c r="M413" s="27" t="str">
        <f aca="false">IF(E413="","",IFERROR(INDEX(Lists!$G$5:$G$9,MATCH(E413,Lists!$F$5:$F$9,0)),""))</f>
        <v/>
      </c>
      <c r="N413" s="33" t="str">
        <f aca="false">IF(OR(L413="",M413=""),"",IF(L413&gt;M413,"Slow",IF(AND(J413="Wrong",L413&lt;0.5*M413),"Rushed?","OK")))</f>
        <v/>
      </c>
      <c r="O413" s="30"/>
      <c r="P413" s="30"/>
      <c r="Q413" s="34" t="str">
        <f aca="false">IF(OR(B413="",J413=""),"",IF(OR(J413="Wrong",K413="50-50",K413="Guess"),B413+Lists!$Y$5,""))</f>
        <v/>
      </c>
      <c r="R413" s="29"/>
      <c r="S413" s="34" t="str">
        <f aca="false">IF(Q413="","",B413+Lists!$Y$6)</f>
        <v/>
      </c>
      <c r="T413" s="29"/>
      <c r="U413" s="33" t="str">
        <f aca="true">IF(J413="","",IF(Q413="","—",IF(T413="Correct","Mastered",IF(OR(R413="Wrong",T413="Wrong"),"Keep reviewing",IF(AND(R413="",TODAY()&gt;=Q413),"Retry 1 DUE",IF(AND(R413="Correct",T413="",TODAY()&gt;=S413),"Retry 2 DUE",IF(R413="","Retry 1 scheduled","Retry 2 scheduled")))))))</f>
        <v/>
      </c>
    </row>
    <row r="414" customFormat="false" ht="15" hidden="false" customHeight="false" outlineLevel="0" collapsed="false">
      <c r="A414" s="27" t="str">
        <f aca="false">IF(COUNTA(B414:I414)=0,"",ROW()-4)</f>
        <v/>
      </c>
      <c r="B414" s="28"/>
      <c r="C414" s="29"/>
      <c r="D414" s="30"/>
      <c r="E414" s="29"/>
      <c r="F414" s="30"/>
      <c r="G414" s="31"/>
      <c r="H414" s="32"/>
      <c r="I414" s="32"/>
      <c r="J414" s="33" t="str">
        <f aca="false">IF(OR(H414="",I414=""),"",IF(UPPER(SUBSTITUTE(SUBSTITUTE(SUBSTITUTE(H414," ",""),",",""),";",""))=UPPER(SUBSTITUTE(SUBSTITUTE(SUBSTITUTE(I414," ",""),",",""),";","")),"Correct","Wrong"))</f>
        <v/>
      </c>
      <c r="K414" s="29"/>
      <c r="L414" s="29"/>
      <c r="M414" s="27" t="str">
        <f aca="false">IF(E414="","",IFERROR(INDEX(Lists!$G$5:$G$9,MATCH(E414,Lists!$F$5:$F$9,0)),""))</f>
        <v/>
      </c>
      <c r="N414" s="33" t="str">
        <f aca="false">IF(OR(L414="",M414=""),"",IF(L414&gt;M414,"Slow",IF(AND(J414="Wrong",L414&lt;0.5*M414),"Rushed?","OK")))</f>
        <v/>
      </c>
      <c r="O414" s="30"/>
      <c r="P414" s="30"/>
      <c r="Q414" s="34" t="str">
        <f aca="false">IF(OR(B414="",J414=""),"",IF(OR(J414="Wrong",K414="50-50",K414="Guess"),B414+Lists!$Y$5,""))</f>
        <v/>
      </c>
      <c r="R414" s="29"/>
      <c r="S414" s="34" t="str">
        <f aca="false">IF(Q414="","",B414+Lists!$Y$6)</f>
        <v/>
      </c>
      <c r="T414" s="29"/>
      <c r="U414" s="33" t="str">
        <f aca="true">IF(J414="","",IF(Q414="","—",IF(T414="Correct","Mastered",IF(OR(R414="Wrong",T414="Wrong"),"Keep reviewing",IF(AND(R414="",TODAY()&gt;=Q414),"Retry 1 DUE",IF(AND(R414="Correct",T414="",TODAY()&gt;=S414),"Retry 2 DUE",IF(R414="","Retry 1 scheduled","Retry 2 scheduled")))))))</f>
        <v/>
      </c>
    </row>
    <row r="415" customFormat="false" ht="15" hidden="false" customHeight="false" outlineLevel="0" collapsed="false">
      <c r="A415" s="27" t="str">
        <f aca="false">IF(COUNTA(B415:I415)=0,"",ROW()-4)</f>
        <v/>
      </c>
      <c r="B415" s="28"/>
      <c r="C415" s="29"/>
      <c r="D415" s="30"/>
      <c r="E415" s="29"/>
      <c r="F415" s="30"/>
      <c r="G415" s="31"/>
      <c r="H415" s="32"/>
      <c r="I415" s="32"/>
      <c r="J415" s="33" t="str">
        <f aca="false">IF(OR(H415="",I415=""),"",IF(UPPER(SUBSTITUTE(SUBSTITUTE(SUBSTITUTE(H415," ",""),",",""),";",""))=UPPER(SUBSTITUTE(SUBSTITUTE(SUBSTITUTE(I415," ",""),",",""),";","")),"Correct","Wrong"))</f>
        <v/>
      </c>
      <c r="K415" s="29"/>
      <c r="L415" s="29"/>
      <c r="M415" s="27" t="str">
        <f aca="false">IF(E415="","",IFERROR(INDEX(Lists!$G$5:$G$9,MATCH(E415,Lists!$F$5:$F$9,0)),""))</f>
        <v/>
      </c>
      <c r="N415" s="33" t="str">
        <f aca="false">IF(OR(L415="",M415=""),"",IF(L415&gt;M415,"Slow",IF(AND(J415="Wrong",L415&lt;0.5*M415),"Rushed?","OK")))</f>
        <v/>
      </c>
      <c r="O415" s="30"/>
      <c r="P415" s="30"/>
      <c r="Q415" s="34" t="str">
        <f aca="false">IF(OR(B415="",J415=""),"",IF(OR(J415="Wrong",K415="50-50",K415="Guess"),B415+Lists!$Y$5,""))</f>
        <v/>
      </c>
      <c r="R415" s="29"/>
      <c r="S415" s="34" t="str">
        <f aca="false">IF(Q415="","",B415+Lists!$Y$6)</f>
        <v/>
      </c>
      <c r="T415" s="29"/>
      <c r="U415" s="33" t="str">
        <f aca="true">IF(J415="","",IF(Q415="","—",IF(T415="Correct","Mastered",IF(OR(R415="Wrong",T415="Wrong"),"Keep reviewing",IF(AND(R415="",TODAY()&gt;=Q415),"Retry 1 DUE",IF(AND(R415="Correct",T415="",TODAY()&gt;=S415),"Retry 2 DUE",IF(R415="","Retry 1 scheduled","Retry 2 scheduled")))))))</f>
        <v/>
      </c>
    </row>
    <row r="416" customFormat="false" ht="15" hidden="false" customHeight="false" outlineLevel="0" collapsed="false">
      <c r="A416" s="27" t="str">
        <f aca="false">IF(COUNTA(B416:I416)=0,"",ROW()-4)</f>
        <v/>
      </c>
      <c r="B416" s="28"/>
      <c r="C416" s="29"/>
      <c r="D416" s="30"/>
      <c r="E416" s="29"/>
      <c r="F416" s="30"/>
      <c r="G416" s="31"/>
      <c r="H416" s="32"/>
      <c r="I416" s="32"/>
      <c r="J416" s="33" t="str">
        <f aca="false">IF(OR(H416="",I416=""),"",IF(UPPER(SUBSTITUTE(SUBSTITUTE(SUBSTITUTE(H416," ",""),",",""),";",""))=UPPER(SUBSTITUTE(SUBSTITUTE(SUBSTITUTE(I416," ",""),",",""),";","")),"Correct","Wrong"))</f>
        <v/>
      </c>
      <c r="K416" s="29"/>
      <c r="L416" s="29"/>
      <c r="M416" s="27" t="str">
        <f aca="false">IF(E416="","",IFERROR(INDEX(Lists!$G$5:$G$9,MATCH(E416,Lists!$F$5:$F$9,0)),""))</f>
        <v/>
      </c>
      <c r="N416" s="33" t="str">
        <f aca="false">IF(OR(L416="",M416=""),"",IF(L416&gt;M416,"Slow",IF(AND(J416="Wrong",L416&lt;0.5*M416),"Rushed?","OK")))</f>
        <v/>
      </c>
      <c r="O416" s="30"/>
      <c r="P416" s="30"/>
      <c r="Q416" s="34" t="str">
        <f aca="false">IF(OR(B416="",J416=""),"",IF(OR(J416="Wrong",K416="50-50",K416="Guess"),B416+Lists!$Y$5,""))</f>
        <v/>
      </c>
      <c r="R416" s="29"/>
      <c r="S416" s="34" t="str">
        <f aca="false">IF(Q416="","",B416+Lists!$Y$6)</f>
        <v/>
      </c>
      <c r="T416" s="29"/>
      <c r="U416" s="33" t="str">
        <f aca="true">IF(J416="","",IF(Q416="","—",IF(T416="Correct","Mastered",IF(OR(R416="Wrong",T416="Wrong"),"Keep reviewing",IF(AND(R416="",TODAY()&gt;=Q416),"Retry 1 DUE",IF(AND(R416="Correct",T416="",TODAY()&gt;=S416),"Retry 2 DUE",IF(R416="","Retry 1 scheduled","Retry 2 scheduled")))))))</f>
        <v/>
      </c>
    </row>
    <row r="417" customFormat="false" ht="15" hidden="false" customHeight="false" outlineLevel="0" collapsed="false">
      <c r="A417" s="27" t="str">
        <f aca="false">IF(COUNTA(B417:I417)=0,"",ROW()-4)</f>
        <v/>
      </c>
      <c r="B417" s="28"/>
      <c r="C417" s="29"/>
      <c r="D417" s="30"/>
      <c r="E417" s="29"/>
      <c r="F417" s="30"/>
      <c r="G417" s="31"/>
      <c r="H417" s="32"/>
      <c r="I417" s="32"/>
      <c r="J417" s="33" t="str">
        <f aca="false">IF(OR(H417="",I417=""),"",IF(UPPER(SUBSTITUTE(SUBSTITUTE(SUBSTITUTE(H417," ",""),",",""),";",""))=UPPER(SUBSTITUTE(SUBSTITUTE(SUBSTITUTE(I417," ",""),",",""),";","")),"Correct","Wrong"))</f>
        <v/>
      </c>
      <c r="K417" s="29"/>
      <c r="L417" s="29"/>
      <c r="M417" s="27" t="str">
        <f aca="false">IF(E417="","",IFERROR(INDEX(Lists!$G$5:$G$9,MATCH(E417,Lists!$F$5:$F$9,0)),""))</f>
        <v/>
      </c>
      <c r="N417" s="33" t="str">
        <f aca="false">IF(OR(L417="",M417=""),"",IF(L417&gt;M417,"Slow",IF(AND(J417="Wrong",L417&lt;0.5*M417),"Rushed?","OK")))</f>
        <v/>
      </c>
      <c r="O417" s="30"/>
      <c r="P417" s="30"/>
      <c r="Q417" s="34" t="str">
        <f aca="false">IF(OR(B417="",J417=""),"",IF(OR(J417="Wrong",K417="50-50",K417="Guess"),B417+Lists!$Y$5,""))</f>
        <v/>
      </c>
      <c r="R417" s="29"/>
      <c r="S417" s="34" t="str">
        <f aca="false">IF(Q417="","",B417+Lists!$Y$6)</f>
        <v/>
      </c>
      <c r="T417" s="29"/>
      <c r="U417" s="33" t="str">
        <f aca="true">IF(J417="","",IF(Q417="","—",IF(T417="Correct","Mastered",IF(OR(R417="Wrong",T417="Wrong"),"Keep reviewing",IF(AND(R417="",TODAY()&gt;=Q417),"Retry 1 DUE",IF(AND(R417="Correct",T417="",TODAY()&gt;=S417),"Retry 2 DUE",IF(R417="","Retry 1 scheduled","Retry 2 scheduled")))))))</f>
        <v/>
      </c>
    </row>
    <row r="418" customFormat="false" ht="15" hidden="false" customHeight="false" outlineLevel="0" collapsed="false">
      <c r="A418" s="27" t="str">
        <f aca="false">IF(COUNTA(B418:I418)=0,"",ROW()-4)</f>
        <v/>
      </c>
      <c r="B418" s="28"/>
      <c r="C418" s="29"/>
      <c r="D418" s="30"/>
      <c r="E418" s="29"/>
      <c r="F418" s="30"/>
      <c r="G418" s="31"/>
      <c r="H418" s="32"/>
      <c r="I418" s="32"/>
      <c r="J418" s="33" t="str">
        <f aca="false">IF(OR(H418="",I418=""),"",IF(UPPER(SUBSTITUTE(SUBSTITUTE(SUBSTITUTE(H418," ",""),",",""),";",""))=UPPER(SUBSTITUTE(SUBSTITUTE(SUBSTITUTE(I418," ",""),",",""),";","")),"Correct","Wrong"))</f>
        <v/>
      </c>
      <c r="K418" s="29"/>
      <c r="L418" s="29"/>
      <c r="M418" s="27" t="str">
        <f aca="false">IF(E418="","",IFERROR(INDEX(Lists!$G$5:$G$9,MATCH(E418,Lists!$F$5:$F$9,0)),""))</f>
        <v/>
      </c>
      <c r="N418" s="33" t="str">
        <f aca="false">IF(OR(L418="",M418=""),"",IF(L418&gt;M418,"Slow",IF(AND(J418="Wrong",L418&lt;0.5*M418),"Rushed?","OK")))</f>
        <v/>
      </c>
      <c r="O418" s="30"/>
      <c r="P418" s="30"/>
      <c r="Q418" s="34" t="str">
        <f aca="false">IF(OR(B418="",J418=""),"",IF(OR(J418="Wrong",K418="50-50",K418="Guess"),B418+Lists!$Y$5,""))</f>
        <v/>
      </c>
      <c r="R418" s="29"/>
      <c r="S418" s="34" t="str">
        <f aca="false">IF(Q418="","",B418+Lists!$Y$6)</f>
        <v/>
      </c>
      <c r="T418" s="29"/>
      <c r="U418" s="33" t="str">
        <f aca="true">IF(J418="","",IF(Q418="","—",IF(T418="Correct","Mastered",IF(OR(R418="Wrong",T418="Wrong"),"Keep reviewing",IF(AND(R418="",TODAY()&gt;=Q418),"Retry 1 DUE",IF(AND(R418="Correct",T418="",TODAY()&gt;=S418),"Retry 2 DUE",IF(R418="","Retry 1 scheduled","Retry 2 scheduled")))))))</f>
        <v/>
      </c>
    </row>
    <row r="419" customFormat="false" ht="15" hidden="false" customHeight="false" outlineLevel="0" collapsed="false">
      <c r="A419" s="27" t="str">
        <f aca="false">IF(COUNTA(B419:I419)=0,"",ROW()-4)</f>
        <v/>
      </c>
      <c r="B419" s="28"/>
      <c r="C419" s="29"/>
      <c r="D419" s="30"/>
      <c r="E419" s="29"/>
      <c r="F419" s="30"/>
      <c r="G419" s="31"/>
      <c r="H419" s="32"/>
      <c r="I419" s="32"/>
      <c r="J419" s="33" t="str">
        <f aca="false">IF(OR(H419="",I419=""),"",IF(UPPER(SUBSTITUTE(SUBSTITUTE(SUBSTITUTE(H419," ",""),",",""),";",""))=UPPER(SUBSTITUTE(SUBSTITUTE(SUBSTITUTE(I419," ",""),",",""),";","")),"Correct","Wrong"))</f>
        <v/>
      </c>
      <c r="K419" s="29"/>
      <c r="L419" s="29"/>
      <c r="M419" s="27" t="str">
        <f aca="false">IF(E419="","",IFERROR(INDEX(Lists!$G$5:$G$9,MATCH(E419,Lists!$F$5:$F$9,0)),""))</f>
        <v/>
      </c>
      <c r="N419" s="33" t="str">
        <f aca="false">IF(OR(L419="",M419=""),"",IF(L419&gt;M419,"Slow",IF(AND(J419="Wrong",L419&lt;0.5*M419),"Rushed?","OK")))</f>
        <v/>
      </c>
      <c r="O419" s="30"/>
      <c r="P419" s="30"/>
      <c r="Q419" s="34" t="str">
        <f aca="false">IF(OR(B419="",J419=""),"",IF(OR(J419="Wrong",K419="50-50",K419="Guess"),B419+Lists!$Y$5,""))</f>
        <v/>
      </c>
      <c r="R419" s="29"/>
      <c r="S419" s="34" t="str">
        <f aca="false">IF(Q419="","",B419+Lists!$Y$6)</f>
        <v/>
      </c>
      <c r="T419" s="29"/>
      <c r="U419" s="33" t="str">
        <f aca="true">IF(J419="","",IF(Q419="","—",IF(T419="Correct","Mastered",IF(OR(R419="Wrong",T419="Wrong"),"Keep reviewing",IF(AND(R419="",TODAY()&gt;=Q419),"Retry 1 DUE",IF(AND(R419="Correct",T419="",TODAY()&gt;=S419),"Retry 2 DUE",IF(R419="","Retry 1 scheduled","Retry 2 scheduled")))))))</f>
        <v/>
      </c>
    </row>
    <row r="420" customFormat="false" ht="15" hidden="false" customHeight="false" outlineLevel="0" collapsed="false">
      <c r="A420" s="27" t="str">
        <f aca="false">IF(COUNTA(B420:I420)=0,"",ROW()-4)</f>
        <v/>
      </c>
      <c r="B420" s="28"/>
      <c r="C420" s="29"/>
      <c r="D420" s="30"/>
      <c r="E420" s="29"/>
      <c r="F420" s="30"/>
      <c r="G420" s="31"/>
      <c r="H420" s="32"/>
      <c r="I420" s="32"/>
      <c r="J420" s="33" t="str">
        <f aca="false">IF(OR(H420="",I420=""),"",IF(UPPER(SUBSTITUTE(SUBSTITUTE(SUBSTITUTE(H420," ",""),",",""),";",""))=UPPER(SUBSTITUTE(SUBSTITUTE(SUBSTITUTE(I420," ",""),",",""),";","")),"Correct","Wrong"))</f>
        <v/>
      </c>
      <c r="K420" s="29"/>
      <c r="L420" s="29"/>
      <c r="M420" s="27" t="str">
        <f aca="false">IF(E420="","",IFERROR(INDEX(Lists!$G$5:$G$9,MATCH(E420,Lists!$F$5:$F$9,0)),""))</f>
        <v/>
      </c>
      <c r="N420" s="33" t="str">
        <f aca="false">IF(OR(L420="",M420=""),"",IF(L420&gt;M420,"Slow",IF(AND(J420="Wrong",L420&lt;0.5*M420),"Rushed?","OK")))</f>
        <v/>
      </c>
      <c r="O420" s="30"/>
      <c r="P420" s="30"/>
      <c r="Q420" s="34" t="str">
        <f aca="false">IF(OR(B420="",J420=""),"",IF(OR(J420="Wrong",K420="50-50",K420="Guess"),B420+Lists!$Y$5,""))</f>
        <v/>
      </c>
      <c r="R420" s="29"/>
      <c r="S420" s="34" t="str">
        <f aca="false">IF(Q420="","",B420+Lists!$Y$6)</f>
        <v/>
      </c>
      <c r="T420" s="29"/>
      <c r="U420" s="33" t="str">
        <f aca="true">IF(J420="","",IF(Q420="","—",IF(T420="Correct","Mastered",IF(OR(R420="Wrong",T420="Wrong"),"Keep reviewing",IF(AND(R420="",TODAY()&gt;=Q420),"Retry 1 DUE",IF(AND(R420="Correct",T420="",TODAY()&gt;=S420),"Retry 2 DUE",IF(R420="","Retry 1 scheduled","Retry 2 scheduled")))))))</f>
        <v/>
      </c>
    </row>
    <row r="421" customFormat="false" ht="15" hidden="false" customHeight="false" outlineLevel="0" collapsed="false">
      <c r="A421" s="27" t="str">
        <f aca="false">IF(COUNTA(B421:I421)=0,"",ROW()-4)</f>
        <v/>
      </c>
      <c r="B421" s="28"/>
      <c r="C421" s="29"/>
      <c r="D421" s="30"/>
      <c r="E421" s="29"/>
      <c r="F421" s="30"/>
      <c r="G421" s="31"/>
      <c r="H421" s="32"/>
      <c r="I421" s="32"/>
      <c r="J421" s="33" t="str">
        <f aca="false">IF(OR(H421="",I421=""),"",IF(UPPER(SUBSTITUTE(SUBSTITUTE(SUBSTITUTE(H421," ",""),",",""),";",""))=UPPER(SUBSTITUTE(SUBSTITUTE(SUBSTITUTE(I421," ",""),",",""),";","")),"Correct","Wrong"))</f>
        <v/>
      </c>
      <c r="K421" s="29"/>
      <c r="L421" s="29"/>
      <c r="M421" s="27" t="str">
        <f aca="false">IF(E421="","",IFERROR(INDEX(Lists!$G$5:$G$9,MATCH(E421,Lists!$F$5:$F$9,0)),""))</f>
        <v/>
      </c>
      <c r="N421" s="33" t="str">
        <f aca="false">IF(OR(L421="",M421=""),"",IF(L421&gt;M421,"Slow",IF(AND(J421="Wrong",L421&lt;0.5*M421),"Rushed?","OK")))</f>
        <v/>
      </c>
      <c r="O421" s="30"/>
      <c r="P421" s="30"/>
      <c r="Q421" s="34" t="str">
        <f aca="false">IF(OR(B421="",J421=""),"",IF(OR(J421="Wrong",K421="50-50",K421="Guess"),B421+Lists!$Y$5,""))</f>
        <v/>
      </c>
      <c r="R421" s="29"/>
      <c r="S421" s="34" t="str">
        <f aca="false">IF(Q421="","",B421+Lists!$Y$6)</f>
        <v/>
      </c>
      <c r="T421" s="29"/>
      <c r="U421" s="33" t="str">
        <f aca="true">IF(J421="","",IF(Q421="","—",IF(T421="Correct","Mastered",IF(OR(R421="Wrong",T421="Wrong"),"Keep reviewing",IF(AND(R421="",TODAY()&gt;=Q421),"Retry 1 DUE",IF(AND(R421="Correct",T421="",TODAY()&gt;=S421),"Retry 2 DUE",IF(R421="","Retry 1 scheduled","Retry 2 scheduled")))))))</f>
        <v/>
      </c>
    </row>
    <row r="422" customFormat="false" ht="15" hidden="false" customHeight="false" outlineLevel="0" collapsed="false">
      <c r="A422" s="27" t="str">
        <f aca="false">IF(COUNTA(B422:I422)=0,"",ROW()-4)</f>
        <v/>
      </c>
      <c r="B422" s="28"/>
      <c r="C422" s="29"/>
      <c r="D422" s="30"/>
      <c r="E422" s="29"/>
      <c r="F422" s="30"/>
      <c r="G422" s="31"/>
      <c r="H422" s="32"/>
      <c r="I422" s="32"/>
      <c r="J422" s="33" t="str">
        <f aca="false">IF(OR(H422="",I422=""),"",IF(UPPER(SUBSTITUTE(SUBSTITUTE(SUBSTITUTE(H422," ",""),",",""),";",""))=UPPER(SUBSTITUTE(SUBSTITUTE(SUBSTITUTE(I422," ",""),",",""),";","")),"Correct","Wrong"))</f>
        <v/>
      </c>
      <c r="K422" s="29"/>
      <c r="L422" s="29"/>
      <c r="M422" s="27" t="str">
        <f aca="false">IF(E422="","",IFERROR(INDEX(Lists!$G$5:$G$9,MATCH(E422,Lists!$F$5:$F$9,0)),""))</f>
        <v/>
      </c>
      <c r="N422" s="33" t="str">
        <f aca="false">IF(OR(L422="",M422=""),"",IF(L422&gt;M422,"Slow",IF(AND(J422="Wrong",L422&lt;0.5*M422),"Rushed?","OK")))</f>
        <v/>
      </c>
      <c r="O422" s="30"/>
      <c r="P422" s="30"/>
      <c r="Q422" s="34" t="str">
        <f aca="false">IF(OR(B422="",J422=""),"",IF(OR(J422="Wrong",K422="50-50",K422="Guess"),B422+Lists!$Y$5,""))</f>
        <v/>
      </c>
      <c r="R422" s="29"/>
      <c r="S422" s="34" t="str">
        <f aca="false">IF(Q422="","",B422+Lists!$Y$6)</f>
        <v/>
      </c>
      <c r="T422" s="29"/>
      <c r="U422" s="33" t="str">
        <f aca="true">IF(J422="","",IF(Q422="","—",IF(T422="Correct","Mastered",IF(OR(R422="Wrong",T422="Wrong"),"Keep reviewing",IF(AND(R422="",TODAY()&gt;=Q422),"Retry 1 DUE",IF(AND(R422="Correct",T422="",TODAY()&gt;=S422),"Retry 2 DUE",IF(R422="","Retry 1 scheduled","Retry 2 scheduled")))))))</f>
        <v/>
      </c>
    </row>
    <row r="423" customFormat="false" ht="15" hidden="false" customHeight="false" outlineLevel="0" collapsed="false">
      <c r="A423" s="27" t="str">
        <f aca="false">IF(COUNTA(B423:I423)=0,"",ROW()-4)</f>
        <v/>
      </c>
      <c r="B423" s="28"/>
      <c r="C423" s="29"/>
      <c r="D423" s="30"/>
      <c r="E423" s="29"/>
      <c r="F423" s="30"/>
      <c r="G423" s="31"/>
      <c r="H423" s="32"/>
      <c r="I423" s="32"/>
      <c r="J423" s="33" t="str">
        <f aca="false">IF(OR(H423="",I423=""),"",IF(UPPER(SUBSTITUTE(SUBSTITUTE(SUBSTITUTE(H423," ",""),",",""),";",""))=UPPER(SUBSTITUTE(SUBSTITUTE(SUBSTITUTE(I423," ",""),",",""),";","")),"Correct","Wrong"))</f>
        <v/>
      </c>
      <c r="K423" s="29"/>
      <c r="L423" s="29"/>
      <c r="M423" s="27" t="str">
        <f aca="false">IF(E423="","",IFERROR(INDEX(Lists!$G$5:$G$9,MATCH(E423,Lists!$F$5:$F$9,0)),""))</f>
        <v/>
      </c>
      <c r="N423" s="33" t="str">
        <f aca="false">IF(OR(L423="",M423=""),"",IF(L423&gt;M423,"Slow",IF(AND(J423="Wrong",L423&lt;0.5*M423),"Rushed?","OK")))</f>
        <v/>
      </c>
      <c r="O423" s="30"/>
      <c r="P423" s="30"/>
      <c r="Q423" s="34" t="str">
        <f aca="false">IF(OR(B423="",J423=""),"",IF(OR(J423="Wrong",K423="50-50",K423="Guess"),B423+Lists!$Y$5,""))</f>
        <v/>
      </c>
      <c r="R423" s="29"/>
      <c r="S423" s="34" t="str">
        <f aca="false">IF(Q423="","",B423+Lists!$Y$6)</f>
        <v/>
      </c>
      <c r="T423" s="29"/>
      <c r="U423" s="33" t="str">
        <f aca="true">IF(J423="","",IF(Q423="","—",IF(T423="Correct","Mastered",IF(OR(R423="Wrong",T423="Wrong"),"Keep reviewing",IF(AND(R423="",TODAY()&gt;=Q423),"Retry 1 DUE",IF(AND(R423="Correct",T423="",TODAY()&gt;=S423),"Retry 2 DUE",IF(R423="","Retry 1 scheduled","Retry 2 scheduled")))))))</f>
        <v/>
      </c>
    </row>
    <row r="424" customFormat="false" ht="15" hidden="false" customHeight="false" outlineLevel="0" collapsed="false">
      <c r="A424" s="27" t="str">
        <f aca="false">IF(COUNTA(B424:I424)=0,"",ROW()-4)</f>
        <v/>
      </c>
      <c r="B424" s="28"/>
      <c r="C424" s="29"/>
      <c r="D424" s="30"/>
      <c r="E424" s="29"/>
      <c r="F424" s="30"/>
      <c r="G424" s="31"/>
      <c r="H424" s="32"/>
      <c r="I424" s="32"/>
      <c r="J424" s="33" t="str">
        <f aca="false">IF(OR(H424="",I424=""),"",IF(UPPER(SUBSTITUTE(SUBSTITUTE(SUBSTITUTE(H424," ",""),",",""),";",""))=UPPER(SUBSTITUTE(SUBSTITUTE(SUBSTITUTE(I424," ",""),",",""),";","")),"Correct","Wrong"))</f>
        <v/>
      </c>
      <c r="K424" s="29"/>
      <c r="L424" s="29"/>
      <c r="M424" s="27" t="str">
        <f aca="false">IF(E424="","",IFERROR(INDEX(Lists!$G$5:$G$9,MATCH(E424,Lists!$F$5:$F$9,0)),""))</f>
        <v/>
      </c>
      <c r="N424" s="33" t="str">
        <f aca="false">IF(OR(L424="",M424=""),"",IF(L424&gt;M424,"Slow",IF(AND(J424="Wrong",L424&lt;0.5*M424),"Rushed?","OK")))</f>
        <v/>
      </c>
      <c r="O424" s="30"/>
      <c r="P424" s="30"/>
      <c r="Q424" s="34" t="str">
        <f aca="false">IF(OR(B424="",J424=""),"",IF(OR(J424="Wrong",K424="50-50",K424="Guess"),B424+Lists!$Y$5,""))</f>
        <v/>
      </c>
      <c r="R424" s="29"/>
      <c r="S424" s="34" t="str">
        <f aca="false">IF(Q424="","",B424+Lists!$Y$6)</f>
        <v/>
      </c>
      <c r="T424" s="29"/>
      <c r="U424" s="33" t="str">
        <f aca="true">IF(J424="","",IF(Q424="","—",IF(T424="Correct","Mastered",IF(OR(R424="Wrong",T424="Wrong"),"Keep reviewing",IF(AND(R424="",TODAY()&gt;=Q424),"Retry 1 DUE",IF(AND(R424="Correct",T424="",TODAY()&gt;=S424),"Retry 2 DUE",IF(R424="","Retry 1 scheduled","Retry 2 scheduled")))))))</f>
        <v/>
      </c>
    </row>
    <row r="425" customFormat="false" ht="15" hidden="false" customHeight="false" outlineLevel="0" collapsed="false">
      <c r="A425" s="27" t="str">
        <f aca="false">IF(COUNTA(B425:I425)=0,"",ROW()-4)</f>
        <v/>
      </c>
      <c r="B425" s="28"/>
      <c r="C425" s="29"/>
      <c r="D425" s="30"/>
      <c r="E425" s="29"/>
      <c r="F425" s="30"/>
      <c r="G425" s="31"/>
      <c r="H425" s="32"/>
      <c r="I425" s="32"/>
      <c r="J425" s="33" t="str">
        <f aca="false">IF(OR(H425="",I425=""),"",IF(UPPER(SUBSTITUTE(SUBSTITUTE(SUBSTITUTE(H425," ",""),",",""),";",""))=UPPER(SUBSTITUTE(SUBSTITUTE(SUBSTITUTE(I425," ",""),",",""),";","")),"Correct","Wrong"))</f>
        <v/>
      </c>
      <c r="K425" s="29"/>
      <c r="L425" s="29"/>
      <c r="M425" s="27" t="str">
        <f aca="false">IF(E425="","",IFERROR(INDEX(Lists!$G$5:$G$9,MATCH(E425,Lists!$F$5:$F$9,0)),""))</f>
        <v/>
      </c>
      <c r="N425" s="33" t="str">
        <f aca="false">IF(OR(L425="",M425=""),"",IF(L425&gt;M425,"Slow",IF(AND(J425="Wrong",L425&lt;0.5*M425),"Rushed?","OK")))</f>
        <v/>
      </c>
      <c r="O425" s="30"/>
      <c r="P425" s="30"/>
      <c r="Q425" s="34" t="str">
        <f aca="false">IF(OR(B425="",J425=""),"",IF(OR(J425="Wrong",K425="50-50",K425="Guess"),B425+Lists!$Y$5,""))</f>
        <v/>
      </c>
      <c r="R425" s="29"/>
      <c r="S425" s="34" t="str">
        <f aca="false">IF(Q425="","",B425+Lists!$Y$6)</f>
        <v/>
      </c>
      <c r="T425" s="29"/>
      <c r="U425" s="33" t="str">
        <f aca="true">IF(J425="","",IF(Q425="","—",IF(T425="Correct","Mastered",IF(OR(R425="Wrong",T425="Wrong"),"Keep reviewing",IF(AND(R425="",TODAY()&gt;=Q425),"Retry 1 DUE",IF(AND(R425="Correct",T425="",TODAY()&gt;=S425),"Retry 2 DUE",IF(R425="","Retry 1 scheduled","Retry 2 scheduled")))))))</f>
        <v/>
      </c>
    </row>
    <row r="426" customFormat="false" ht="15" hidden="false" customHeight="false" outlineLevel="0" collapsed="false">
      <c r="A426" s="27" t="str">
        <f aca="false">IF(COUNTA(B426:I426)=0,"",ROW()-4)</f>
        <v/>
      </c>
      <c r="B426" s="28"/>
      <c r="C426" s="29"/>
      <c r="D426" s="30"/>
      <c r="E426" s="29"/>
      <c r="F426" s="30"/>
      <c r="G426" s="31"/>
      <c r="H426" s="32"/>
      <c r="I426" s="32"/>
      <c r="J426" s="33" t="str">
        <f aca="false">IF(OR(H426="",I426=""),"",IF(UPPER(SUBSTITUTE(SUBSTITUTE(SUBSTITUTE(H426," ",""),",",""),";",""))=UPPER(SUBSTITUTE(SUBSTITUTE(SUBSTITUTE(I426," ",""),",",""),";","")),"Correct","Wrong"))</f>
        <v/>
      </c>
      <c r="K426" s="29"/>
      <c r="L426" s="29"/>
      <c r="M426" s="27" t="str">
        <f aca="false">IF(E426="","",IFERROR(INDEX(Lists!$G$5:$G$9,MATCH(E426,Lists!$F$5:$F$9,0)),""))</f>
        <v/>
      </c>
      <c r="N426" s="33" t="str">
        <f aca="false">IF(OR(L426="",M426=""),"",IF(L426&gt;M426,"Slow",IF(AND(J426="Wrong",L426&lt;0.5*M426),"Rushed?","OK")))</f>
        <v/>
      </c>
      <c r="O426" s="30"/>
      <c r="P426" s="30"/>
      <c r="Q426" s="34" t="str">
        <f aca="false">IF(OR(B426="",J426=""),"",IF(OR(J426="Wrong",K426="50-50",K426="Guess"),B426+Lists!$Y$5,""))</f>
        <v/>
      </c>
      <c r="R426" s="29"/>
      <c r="S426" s="34" t="str">
        <f aca="false">IF(Q426="","",B426+Lists!$Y$6)</f>
        <v/>
      </c>
      <c r="T426" s="29"/>
      <c r="U426" s="33" t="str">
        <f aca="true">IF(J426="","",IF(Q426="","—",IF(T426="Correct","Mastered",IF(OR(R426="Wrong",T426="Wrong"),"Keep reviewing",IF(AND(R426="",TODAY()&gt;=Q426),"Retry 1 DUE",IF(AND(R426="Correct",T426="",TODAY()&gt;=S426),"Retry 2 DUE",IF(R426="","Retry 1 scheduled","Retry 2 scheduled")))))))</f>
        <v/>
      </c>
    </row>
    <row r="427" customFormat="false" ht="15" hidden="false" customHeight="false" outlineLevel="0" collapsed="false">
      <c r="A427" s="27" t="str">
        <f aca="false">IF(COUNTA(B427:I427)=0,"",ROW()-4)</f>
        <v/>
      </c>
      <c r="B427" s="28"/>
      <c r="C427" s="29"/>
      <c r="D427" s="30"/>
      <c r="E427" s="29"/>
      <c r="F427" s="30"/>
      <c r="G427" s="31"/>
      <c r="H427" s="32"/>
      <c r="I427" s="32"/>
      <c r="J427" s="33" t="str">
        <f aca="false">IF(OR(H427="",I427=""),"",IF(UPPER(SUBSTITUTE(SUBSTITUTE(SUBSTITUTE(H427," ",""),",",""),";",""))=UPPER(SUBSTITUTE(SUBSTITUTE(SUBSTITUTE(I427," ",""),",",""),";","")),"Correct","Wrong"))</f>
        <v/>
      </c>
      <c r="K427" s="29"/>
      <c r="L427" s="29"/>
      <c r="M427" s="27" t="str">
        <f aca="false">IF(E427="","",IFERROR(INDEX(Lists!$G$5:$G$9,MATCH(E427,Lists!$F$5:$F$9,0)),""))</f>
        <v/>
      </c>
      <c r="N427" s="33" t="str">
        <f aca="false">IF(OR(L427="",M427=""),"",IF(L427&gt;M427,"Slow",IF(AND(J427="Wrong",L427&lt;0.5*M427),"Rushed?","OK")))</f>
        <v/>
      </c>
      <c r="O427" s="30"/>
      <c r="P427" s="30"/>
      <c r="Q427" s="34" t="str">
        <f aca="false">IF(OR(B427="",J427=""),"",IF(OR(J427="Wrong",K427="50-50",K427="Guess"),B427+Lists!$Y$5,""))</f>
        <v/>
      </c>
      <c r="R427" s="29"/>
      <c r="S427" s="34" t="str">
        <f aca="false">IF(Q427="","",B427+Lists!$Y$6)</f>
        <v/>
      </c>
      <c r="T427" s="29"/>
      <c r="U427" s="33" t="str">
        <f aca="true">IF(J427="","",IF(Q427="","—",IF(T427="Correct","Mastered",IF(OR(R427="Wrong",T427="Wrong"),"Keep reviewing",IF(AND(R427="",TODAY()&gt;=Q427),"Retry 1 DUE",IF(AND(R427="Correct",T427="",TODAY()&gt;=S427),"Retry 2 DUE",IF(R427="","Retry 1 scheduled","Retry 2 scheduled")))))))</f>
        <v/>
      </c>
    </row>
    <row r="428" customFormat="false" ht="15" hidden="false" customHeight="false" outlineLevel="0" collapsed="false">
      <c r="A428" s="27" t="str">
        <f aca="false">IF(COUNTA(B428:I428)=0,"",ROW()-4)</f>
        <v/>
      </c>
      <c r="B428" s="28"/>
      <c r="C428" s="29"/>
      <c r="D428" s="30"/>
      <c r="E428" s="29"/>
      <c r="F428" s="30"/>
      <c r="G428" s="31"/>
      <c r="H428" s="32"/>
      <c r="I428" s="32"/>
      <c r="J428" s="33" t="str">
        <f aca="false">IF(OR(H428="",I428=""),"",IF(UPPER(SUBSTITUTE(SUBSTITUTE(SUBSTITUTE(H428," ",""),",",""),";",""))=UPPER(SUBSTITUTE(SUBSTITUTE(SUBSTITUTE(I428," ",""),",",""),";","")),"Correct","Wrong"))</f>
        <v/>
      </c>
      <c r="K428" s="29"/>
      <c r="L428" s="29"/>
      <c r="M428" s="27" t="str">
        <f aca="false">IF(E428="","",IFERROR(INDEX(Lists!$G$5:$G$9,MATCH(E428,Lists!$F$5:$F$9,0)),""))</f>
        <v/>
      </c>
      <c r="N428" s="33" t="str">
        <f aca="false">IF(OR(L428="",M428=""),"",IF(L428&gt;M428,"Slow",IF(AND(J428="Wrong",L428&lt;0.5*M428),"Rushed?","OK")))</f>
        <v/>
      </c>
      <c r="O428" s="30"/>
      <c r="P428" s="30"/>
      <c r="Q428" s="34" t="str">
        <f aca="false">IF(OR(B428="",J428=""),"",IF(OR(J428="Wrong",K428="50-50",K428="Guess"),B428+Lists!$Y$5,""))</f>
        <v/>
      </c>
      <c r="R428" s="29"/>
      <c r="S428" s="34" t="str">
        <f aca="false">IF(Q428="","",B428+Lists!$Y$6)</f>
        <v/>
      </c>
      <c r="T428" s="29"/>
      <c r="U428" s="33" t="str">
        <f aca="true">IF(J428="","",IF(Q428="","—",IF(T428="Correct","Mastered",IF(OR(R428="Wrong",T428="Wrong"),"Keep reviewing",IF(AND(R428="",TODAY()&gt;=Q428),"Retry 1 DUE",IF(AND(R428="Correct",T428="",TODAY()&gt;=S428),"Retry 2 DUE",IF(R428="","Retry 1 scheduled","Retry 2 scheduled")))))))</f>
        <v/>
      </c>
    </row>
    <row r="429" customFormat="false" ht="15" hidden="false" customHeight="false" outlineLevel="0" collapsed="false">
      <c r="A429" s="27" t="str">
        <f aca="false">IF(COUNTA(B429:I429)=0,"",ROW()-4)</f>
        <v/>
      </c>
      <c r="B429" s="28"/>
      <c r="C429" s="29"/>
      <c r="D429" s="30"/>
      <c r="E429" s="29"/>
      <c r="F429" s="30"/>
      <c r="G429" s="31"/>
      <c r="H429" s="32"/>
      <c r="I429" s="32"/>
      <c r="J429" s="33" t="str">
        <f aca="false">IF(OR(H429="",I429=""),"",IF(UPPER(SUBSTITUTE(SUBSTITUTE(SUBSTITUTE(H429," ",""),",",""),";",""))=UPPER(SUBSTITUTE(SUBSTITUTE(SUBSTITUTE(I429," ",""),",",""),";","")),"Correct","Wrong"))</f>
        <v/>
      </c>
      <c r="K429" s="29"/>
      <c r="L429" s="29"/>
      <c r="M429" s="27" t="str">
        <f aca="false">IF(E429="","",IFERROR(INDEX(Lists!$G$5:$G$9,MATCH(E429,Lists!$F$5:$F$9,0)),""))</f>
        <v/>
      </c>
      <c r="N429" s="33" t="str">
        <f aca="false">IF(OR(L429="",M429=""),"",IF(L429&gt;M429,"Slow",IF(AND(J429="Wrong",L429&lt;0.5*M429),"Rushed?","OK")))</f>
        <v/>
      </c>
      <c r="O429" s="30"/>
      <c r="P429" s="30"/>
      <c r="Q429" s="34" t="str">
        <f aca="false">IF(OR(B429="",J429=""),"",IF(OR(J429="Wrong",K429="50-50",K429="Guess"),B429+Lists!$Y$5,""))</f>
        <v/>
      </c>
      <c r="R429" s="29"/>
      <c r="S429" s="34" t="str">
        <f aca="false">IF(Q429="","",B429+Lists!$Y$6)</f>
        <v/>
      </c>
      <c r="T429" s="29"/>
      <c r="U429" s="33" t="str">
        <f aca="true">IF(J429="","",IF(Q429="","—",IF(T429="Correct","Mastered",IF(OR(R429="Wrong",T429="Wrong"),"Keep reviewing",IF(AND(R429="",TODAY()&gt;=Q429),"Retry 1 DUE",IF(AND(R429="Correct",T429="",TODAY()&gt;=S429),"Retry 2 DUE",IF(R429="","Retry 1 scheduled","Retry 2 scheduled")))))))</f>
        <v/>
      </c>
    </row>
    <row r="430" customFormat="false" ht="15" hidden="false" customHeight="false" outlineLevel="0" collapsed="false">
      <c r="A430" s="27" t="str">
        <f aca="false">IF(COUNTA(B430:I430)=0,"",ROW()-4)</f>
        <v/>
      </c>
      <c r="B430" s="28"/>
      <c r="C430" s="29"/>
      <c r="D430" s="30"/>
      <c r="E430" s="29"/>
      <c r="F430" s="30"/>
      <c r="G430" s="31"/>
      <c r="H430" s="32"/>
      <c r="I430" s="32"/>
      <c r="J430" s="33" t="str">
        <f aca="false">IF(OR(H430="",I430=""),"",IF(UPPER(SUBSTITUTE(SUBSTITUTE(SUBSTITUTE(H430," ",""),",",""),";",""))=UPPER(SUBSTITUTE(SUBSTITUTE(SUBSTITUTE(I430," ",""),",",""),";","")),"Correct","Wrong"))</f>
        <v/>
      </c>
      <c r="K430" s="29"/>
      <c r="L430" s="29"/>
      <c r="M430" s="27" t="str">
        <f aca="false">IF(E430="","",IFERROR(INDEX(Lists!$G$5:$G$9,MATCH(E430,Lists!$F$5:$F$9,0)),""))</f>
        <v/>
      </c>
      <c r="N430" s="33" t="str">
        <f aca="false">IF(OR(L430="",M430=""),"",IF(L430&gt;M430,"Slow",IF(AND(J430="Wrong",L430&lt;0.5*M430),"Rushed?","OK")))</f>
        <v/>
      </c>
      <c r="O430" s="30"/>
      <c r="P430" s="30"/>
      <c r="Q430" s="34" t="str">
        <f aca="false">IF(OR(B430="",J430=""),"",IF(OR(J430="Wrong",K430="50-50",K430="Guess"),B430+Lists!$Y$5,""))</f>
        <v/>
      </c>
      <c r="R430" s="29"/>
      <c r="S430" s="34" t="str">
        <f aca="false">IF(Q430="","",B430+Lists!$Y$6)</f>
        <v/>
      </c>
      <c r="T430" s="29"/>
      <c r="U430" s="33" t="str">
        <f aca="true">IF(J430="","",IF(Q430="","—",IF(T430="Correct","Mastered",IF(OR(R430="Wrong",T430="Wrong"),"Keep reviewing",IF(AND(R430="",TODAY()&gt;=Q430),"Retry 1 DUE",IF(AND(R430="Correct",T430="",TODAY()&gt;=S430),"Retry 2 DUE",IF(R430="","Retry 1 scheduled","Retry 2 scheduled")))))))</f>
        <v/>
      </c>
    </row>
    <row r="431" customFormat="false" ht="15" hidden="false" customHeight="false" outlineLevel="0" collapsed="false">
      <c r="A431" s="27" t="str">
        <f aca="false">IF(COUNTA(B431:I431)=0,"",ROW()-4)</f>
        <v/>
      </c>
      <c r="B431" s="28"/>
      <c r="C431" s="29"/>
      <c r="D431" s="30"/>
      <c r="E431" s="29"/>
      <c r="F431" s="30"/>
      <c r="G431" s="31"/>
      <c r="H431" s="32"/>
      <c r="I431" s="32"/>
      <c r="J431" s="33" t="str">
        <f aca="false">IF(OR(H431="",I431=""),"",IF(UPPER(SUBSTITUTE(SUBSTITUTE(SUBSTITUTE(H431," ",""),",",""),";",""))=UPPER(SUBSTITUTE(SUBSTITUTE(SUBSTITUTE(I431," ",""),",",""),";","")),"Correct","Wrong"))</f>
        <v/>
      </c>
      <c r="K431" s="29"/>
      <c r="L431" s="29"/>
      <c r="M431" s="27" t="str">
        <f aca="false">IF(E431="","",IFERROR(INDEX(Lists!$G$5:$G$9,MATCH(E431,Lists!$F$5:$F$9,0)),""))</f>
        <v/>
      </c>
      <c r="N431" s="33" t="str">
        <f aca="false">IF(OR(L431="",M431=""),"",IF(L431&gt;M431,"Slow",IF(AND(J431="Wrong",L431&lt;0.5*M431),"Rushed?","OK")))</f>
        <v/>
      </c>
      <c r="O431" s="30"/>
      <c r="P431" s="30"/>
      <c r="Q431" s="34" t="str">
        <f aca="false">IF(OR(B431="",J431=""),"",IF(OR(J431="Wrong",K431="50-50",K431="Guess"),B431+Lists!$Y$5,""))</f>
        <v/>
      </c>
      <c r="R431" s="29"/>
      <c r="S431" s="34" t="str">
        <f aca="false">IF(Q431="","",B431+Lists!$Y$6)</f>
        <v/>
      </c>
      <c r="T431" s="29"/>
      <c r="U431" s="33" t="str">
        <f aca="true">IF(J431="","",IF(Q431="","—",IF(T431="Correct","Mastered",IF(OR(R431="Wrong",T431="Wrong"),"Keep reviewing",IF(AND(R431="",TODAY()&gt;=Q431),"Retry 1 DUE",IF(AND(R431="Correct",T431="",TODAY()&gt;=S431),"Retry 2 DUE",IF(R431="","Retry 1 scheduled","Retry 2 scheduled")))))))</f>
        <v/>
      </c>
    </row>
    <row r="432" customFormat="false" ht="15" hidden="false" customHeight="false" outlineLevel="0" collapsed="false">
      <c r="A432" s="27" t="str">
        <f aca="false">IF(COUNTA(B432:I432)=0,"",ROW()-4)</f>
        <v/>
      </c>
      <c r="B432" s="28"/>
      <c r="C432" s="29"/>
      <c r="D432" s="30"/>
      <c r="E432" s="29"/>
      <c r="F432" s="30"/>
      <c r="G432" s="31"/>
      <c r="H432" s="32"/>
      <c r="I432" s="32"/>
      <c r="J432" s="33" t="str">
        <f aca="false">IF(OR(H432="",I432=""),"",IF(UPPER(SUBSTITUTE(SUBSTITUTE(SUBSTITUTE(H432," ",""),",",""),";",""))=UPPER(SUBSTITUTE(SUBSTITUTE(SUBSTITUTE(I432," ",""),",",""),";","")),"Correct","Wrong"))</f>
        <v/>
      </c>
      <c r="K432" s="29"/>
      <c r="L432" s="29"/>
      <c r="M432" s="27" t="str">
        <f aca="false">IF(E432="","",IFERROR(INDEX(Lists!$G$5:$G$9,MATCH(E432,Lists!$F$5:$F$9,0)),""))</f>
        <v/>
      </c>
      <c r="N432" s="33" t="str">
        <f aca="false">IF(OR(L432="",M432=""),"",IF(L432&gt;M432,"Slow",IF(AND(J432="Wrong",L432&lt;0.5*M432),"Rushed?","OK")))</f>
        <v/>
      </c>
      <c r="O432" s="30"/>
      <c r="P432" s="30"/>
      <c r="Q432" s="34" t="str">
        <f aca="false">IF(OR(B432="",J432=""),"",IF(OR(J432="Wrong",K432="50-50",K432="Guess"),B432+Lists!$Y$5,""))</f>
        <v/>
      </c>
      <c r="R432" s="29"/>
      <c r="S432" s="34" t="str">
        <f aca="false">IF(Q432="","",B432+Lists!$Y$6)</f>
        <v/>
      </c>
      <c r="T432" s="29"/>
      <c r="U432" s="33" t="str">
        <f aca="true">IF(J432="","",IF(Q432="","—",IF(T432="Correct","Mastered",IF(OR(R432="Wrong",T432="Wrong"),"Keep reviewing",IF(AND(R432="",TODAY()&gt;=Q432),"Retry 1 DUE",IF(AND(R432="Correct",T432="",TODAY()&gt;=S432),"Retry 2 DUE",IF(R432="","Retry 1 scheduled","Retry 2 scheduled")))))))</f>
        <v/>
      </c>
    </row>
    <row r="433" customFormat="false" ht="15" hidden="false" customHeight="false" outlineLevel="0" collapsed="false">
      <c r="A433" s="27" t="str">
        <f aca="false">IF(COUNTA(B433:I433)=0,"",ROW()-4)</f>
        <v/>
      </c>
      <c r="B433" s="28"/>
      <c r="C433" s="29"/>
      <c r="D433" s="30"/>
      <c r="E433" s="29"/>
      <c r="F433" s="30"/>
      <c r="G433" s="31"/>
      <c r="H433" s="32"/>
      <c r="I433" s="32"/>
      <c r="J433" s="33" t="str">
        <f aca="false">IF(OR(H433="",I433=""),"",IF(UPPER(SUBSTITUTE(SUBSTITUTE(SUBSTITUTE(H433," ",""),",",""),";",""))=UPPER(SUBSTITUTE(SUBSTITUTE(SUBSTITUTE(I433," ",""),",",""),";","")),"Correct","Wrong"))</f>
        <v/>
      </c>
      <c r="K433" s="29"/>
      <c r="L433" s="29"/>
      <c r="M433" s="27" t="str">
        <f aca="false">IF(E433="","",IFERROR(INDEX(Lists!$G$5:$G$9,MATCH(E433,Lists!$F$5:$F$9,0)),""))</f>
        <v/>
      </c>
      <c r="N433" s="33" t="str">
        <f aca="false">IF(OR(L433="",M433=""),"",IF(L433&gt;M433,"Slow",IF(AND(J433="Wrong",L433&lt;0.5*M433),"Rushed?","OK")))</f>
        <v/>
      </c>
      <c r="O433" s="30"/>
      <c r="P433" s="30"/>
      <c r="Q433" s="34" t="str">
        <f aca="false">IF(OR(B433="",J433=""),"",IF(OR(J433="Wrong",K433="50-50",K433="Guess"),B433+Lists!$Y$5,""))</f>
        <v/>
      </c>
      <c r="R433" s="29"/>
      <c r="S433" s="34" t="str">
        <f aca="false">IF(Q433="","",B433+Lists!$Y$6)</f>
        <v/>
      </c>
      <c r="T433" s="29"/>
      <c r="U433" s="33" t="str">
        <f aca="true">IF(J433="","",IF(Q433="","—",IF(T433="Correct","Mastered",IF(OR(R433="Wrong",T433="Wrong"),"Keep reviewing",IF(AND(R433="",TODAY()&gt;=Q433),"Retry 1 DUE",IF(AND(R433="Correct",T433="",TODAY()&gt;=S433),"Retry 2 DUE",IF(R433="","Retry 1 scheduled","Retry 2 scheduled")))))))</f>
        <v/>
      </c>
    </row>
    <row r="434" customFormat="false" ht="15" hidden="false" customHeight="false" outlineLevel="0" collapsed="false">
      <c r="A434" s="27" t="str">
        <f aca="false">IF(COUNTA(B434:I434)=0,"",ROW()-4)</f>
        <v/>
      </c>
      <c r="B434" s="28"/>
      <c r="C434" s="29"/>
      <c r="D434" s="30"/>
      <c r="E434" s="29"/>
      <c r="F434" s="30"/>
      <c r="G434" s="31"/>
      <c r="H434" s="32"/>
      <c r="I434" s="32"/>
      <c r="J434" s="33" t="str">
        <f aca="false">IF(OR(H434="",I434=""),"",IF(UPPER(SUBSTITUTE(SUBSTITUTE(SUBSTITUTE(H434," ",""),",",""),";",""))=UPPER(SUBSTITUTE(SUBSTITUTE(SUBSTITUTE(I434," ",""),",",""),";","")),"Correct","Wrong"))</f>
        <v/>
      </c>
      <c r="K434" s="29"/>
      <c r="L434" s="29"/>
      <c r="M434" s="27" t="str">
        <f aca="false">IF(E434="","",IFERROR(INDEX(Lists!$G$5:$G$9,MATCH(E434,Lists!$F$5:$F$9,0)),""))</f>
        <v/>
      </c>
      <c r="N434" s="33" t="str">
        <f aca="false">IF(OR(L434="",M434=""),"",IF(L434&gt;M434,"Slow",IF(AND(J434="Wrong",L434&lt;0.5*M434),"Rushed?","OK")))</f>
        <v/>
      </c>
      <c r="O434" s="30"/>
      <c r="P434" s="30"/>
      <c r="Q434" s="34" t="str">
        <f aca="false">IF(OR(B434="",J434=""),"",IF(OR(J434="Wrong",K434="50-50",K434="Guess"),B434+Lists!$Y$5,""))</f>
        <v/>
      </c>
      <c r="R434" s="29"/>
      <c r="S434" s="34" t="str">
        <f aca="false">IF(Q434="","",B434+Lists!$Y$6)</f>
        <v/>
      </c>
      <c r="T434" s="29"/>
      <c r="U434" s="33" t="str">
        <f aca="true">IF(J434="","",IF(Q434="","—",IF(T434="Correct","Mastered",IF(OR(R434="Wrong",T434="Wrong"),"Keep reviewing",IF(AND(R434="",TODAY()&gt;=Q434),"Retry 1 DUE",IF(AND(R434="Correct",T434="",TODAY()&gt;=S434),"Retry 2 DUE",IF(R434="","Retry 1 scheduled","Retry 2 scheduled")))))))</f>
        <v/>
      </c>
    </row>
    <row r="435" customFormat="false" ht="15" hidden="false" customHeight="false" outlineLevel="0" collapsed="false">
      <c r="A435" s="27" t="str">
        <f aca="false">IF(COUNTA(B435:I435)=0,"",ROW()-4)</f>
        <v/>
      </c>
      <c r="B435" s="28"/>
      <c r="C435" s="29"/>
      <c r="D435" s="30"/>
      <c r="E435" s="29"/>
      <c r="F435" s="30"/>
      <c r="G435" s="31"/>
      <c r="H435" s="32"/>
      <c r="I435" s="32"/>
      <c r="J435" s="33" t="str">
        <f aca="false">IF(OR(H435="",I435=""),"",IF(UPPER(SUBSTITUTE(SUBSTITUTE(SUBSTITUTE(H435," ",""),",",""),";",""))=UPPER(SUBSTITUTE(SUBSTITUTE(SUBSTITUTE(I435," ",""),",",""),";","")),"Correct","Wrong"))</f>
        <v/>
      </c>
      <c r="K435" s="29"/>
      <c r="L435" s="29"/>
      <c r="M435" s="27" t="str">
        <f aca="false">IF(E435="","",IFERROR(INDEX(Lists!$G$5:$G$9,MATCH(E435,Lists!$F$5:$F$9,0)),""))</f>
        <v/>
      </c>
      <c r="N435" s="33" t="str">
        <f aca="false">IF(OR(L435="",M435=""),"",IF(L435&gt;M435,"Slow",IF(AND(J435="Wrong",L435&lt;0.5*M435),"Rushed?","OK")))</f>
        <v/>
      </c>
      <c r="O435" s="30"/>
      <c r="P435" s="30"/>
      <c r="Q435" s="34" t="str">
        <f aca="false">IF(OR(B435="",J435=""),"",IF(OR(J435="Wrong",K435="50-50",K435="Guess"),B435+Lists!$Y$5,""))</f>
        <v/>
      </c>
      <c r="R435" s="29"/>
      <c r="S435" s="34" t="str">
        <f aca="false">IF(Q435="","",B435+Lists!$Y$6)</f>
        <v/>
      </c>
      <c r="T435" s="29"/>
      <c r="U435" s="33" t="str">
        <f aca="true">IF(J435="","",IF(Q435="","—",IF(T435="Correct","Mastered",IF(OR(R435="Wrong",T435="Wrong"),"Keep reviewing",IF(AND(R435="",TODAY()&gt;=Q435),"Retry 1 DUE",IF(AND(R435="Correct",T435="",TODAY()&gt;=S435),"Retry 2 DUE",IF(R435="","Retry 1 scheduled","Retry 2 scheduled")))))))</f>
        <v/>
      </c>
    </row>
    <row r="436" customFormat="false" ht="15" hidden="false" customHeight="false" outlineLevel="0" collapsed="false">
      <c r="A436" s="27" t="str">
        <f aca="false">IF(COUNTA(B436:I436)=0,"",ROW()-4)</f>
        <v/>
      </c>
      <c r="B436" s="28"/>
      <c r="C436" s="29"/>
      <c r="D436" s="30"/>
      <c r="E436" s="29"/>
      <c r="F436" s="30"/>
      <c r="G436" s="31"/>
      <c r="H436" s="32"/>
      <c r="I436" s="32"/>
      <c r="J436" s="33" t="str">
        <f aca="false">IF(OR(H436="",I436=""),"",IF(UPPER(SUBSTITUTE(SUBSTITUTE(SUBSTITUTE(H436," ",""),",",""),";",""))=UPPER(SUBSTITUTE(SUBSTITUTE(SUBSTITUTE(I436," ",""),",",""),";","")),"Correct","Wrong"))</f>
        <v/>
      </c>
      <c r="K436" s="29"/>
      <c r="L436" s="29"/>
      <c r="M436" s="27" t="str">
        <f aca="false">IF(E436="","",IFERROR(INDEX(Lists!$G$5:$G$9,MATCH(E436,Lists!$F$5:$F$9,0)),""))</f>
        <v/>
      </c>
      <c r="N436" s="33" t="str">
        <f aca="false">IF(OR(L436="",M436=""),"",IF(L436&gt;M436,"Slow",IF(AND(J436="Wrong",L436&lt;0.5*M436),"Rushed?","OK")))</f>
        <v/>
      </c>
      <c r="O436" s="30"/>
      <c r="P436" s="30"/>
      <c r="Q436" s="34" t="str">
        <f aca="false">IF(OR(B436="",J436=""),"",IF(OR(J436="Wrong",K436="50-50",K436="Guess"),B436+Lists!$Y$5,""))</f>
        <v/>
      </c>
      <c r="R436" s="29"/>
      <c r="S436" s="34" t="str">
        <f aca="false">IF(Q436="","",B436+Lists!$Y$6)</f>
        <v/>
      </c>
      <c r="T436" s="29"/>
      <c r="U436" s="33" t="str">
        <f aca="true">IF(J436="","",IF(Q436="","—",IF(T436="Correct","Mastered",IF(OR(R436="Wrong",T436="Wrong"),"Keep reviewing",IF(AND(R436="",TODAY()&gt;=Q436),"Retry 1 DUE",IF(AND(R436="Correct",T436="",TODAY()&gt;=S436),"Retry 2 DUE",IF(R436="","Retry 1 scheduled","Retry 2 scheduled")))))))</f>
        <v/>
      </c>
    </row>
    <row r="437" customFormat="false" ht="15" hidden="false" customHeight="false" outlineLevel="0" collapsed="false">
      <c r="A437" s="27" t="str">
        <f aca="false">IF(COUNTA(B437:I437)=0,"",ROW()-4)</f>
        <v/>
      </c>
      <c r="B437" s="28"/>
      <c r="C437" s="29"/>
      <c r="D437" s="30"/>
      <c r="E437" s="29"/>
      <c r="F437" s="30"/>
      <c r="G437" s="31"/>
      <c r="H437" s="32"/>
      <c r="I437" s="32"/>
      <c r="J437" s="33" t="str">
        <f aca="false">IF(OR(H437="",I437=""),"",IF(UPPER(SUBSTITUTE(SUBSTITUTE(SUBSTITUTE(H437," ",""),",",""),";",""))=UPPER(SUBSTITUTE(SUBSTITUTE(SUBSTITUTE(I437," ",""),",",""),";","")),"Correct","Wrong"))</f>
        <v/>
      </c>
      <c r="K437" s="29"/>
      <c r="L437" s="29"/>
      <c r="M437" s="27" t="str">
        <f aca="false">IF(E437="","",IFERROR(INDEX(Lists!$G$5:$G$9,MATCH(E437,Lists!$F$5:$F$9,0)),""))</f>
        <v/>
      </c>
      <c r="N437" s="33" t="str">
        <f aca="false">IF(OR(L437="",M437=""),"",IF(L437&gt;M437,"Slow",IF(AND(J437="Wrong",L437&lt;0.5*M437),"Rushed?","OK")))</f>
        <v/>
      </c>
      <c r="O437" s="30"/>
      <c r="P437" s="30"/>
      <c r="Q437" s="34" t="str">
        <f aca="false">IF(OR(B437="",J437=""),"",IF(OR(J437="Wrong",K437="50-50",K437="Guess"),B437+Lists!$Y$5,""))</f>
        <v/>
      </c>
      <c r="R437" s="29"/>
      <c r="S437" s="34" t="str">
        <f aca="false">IF(Q437="","",B437+Lists!$Y$6)</f>
        <v/>
      </c>
      <c r="T437" s="29"/>
      <c r="U437" s="33" t="str">
        <f aca="true">IF(J437="","",IF(Q437="","—",IF(T437="Correct","Mastered",IF(OR(R437="Wrong",T437="Wrong"),"Keep reviewing",IF(AND(R437="",TODAY()&gt;=Q437),"Retry 1 DUE",IF(AND(R437="Correct",T437="",TODAY()&gt;=S437),"Retry 2 DUE",IF(R437="","Retry 1 scheduled","Retry 2 scheduled")))))))</f>
        <v/>
      </c>
    </row>
    <row r="438" customFormat="false" ht="15" hidden="false" customHeight="false" outlineLevel="0" collapsed="false">
      <c r="A438" s="27" t="str">
        <f aca="false">IF(COUNTA(B438:I438)=0,"",ROW()-4)</f>
        <v/>
      </c>
      <c r="B438" s="28"/>
      <c r="C438" s="29"/>
      <c r="D438" s="30"/>
      <c r="E438" s="29"/>
      <c r="F438" s="30"/>
      <c r="G438" s="31"/>
      <c r="H438" s="32"/>
      <c r="I438" s="32"/>
      <c r="J438" s="33" t="str">
        <f aca="false">IF(OR(H438="",I438=""),"",IF(UPPER(SUBSTITUTE(SUBSTITUTE(SUBSTITUTE(H438," ",""),",",""),";",""))=UPPER(SUBSTITUTE(SUBSTITUTE(SUBSTITUTE(I438," ",""),",",""),";","")),"Correct","Wrong"))</f>
        <v/>
      </c>
      <c r="K438" s="29"/>
      <c r="L438" s="29"/>
      <c r="M438" s="27" t="str">
        <f aca="false">IF(E438="","",IFERROR(INDEX(Lists!$G$5:$G$9,MATCH(E438,Lists!$F$5:$F$9,0)),""))</f>
        <v/>
      </c>
      <c r="N438" s="33" t="str">
        <f aca="false">IF(OR(L438="",M438=""),"",IF(L438&gt;M438,"Slow",IF(AND(J438="Wrong",L438&lt;0.5*M438),"Rushed?","OK")))</f>
        <v/>
      </c>
      <c r="O438" s="30"/>
      <c r="P438" s="30"/>
      <c r="Q438" s="34" t="str">
        <f aca="false">IF(OR(B438="",J438=""),"",IF(OR(J438="Wrong",K438="50-50",K438="Guess"),B438+Lists!$Y$5,""))</f>
        <v/>
      </c>
      <c r="R438" s="29"/>
      <c r="S438" s="34" t="str">
        <f aca="false">IF(Q438="","",B438+Lists!$Y$6)</f>
        <v/>
      </c>
      <c r="T438" s="29"/>
      <c r="U438" s="33" t="str">
        <f aca="true">IF(J438="","",IF(Q438="","—",IF(T438="Correct","Mastered",IF(OR(R438="Wrong",T438="Wrong"),"Keep reviewing",IF(AND(R438="",TODAY()&gt;=Q438),"Retry 1 DUE",IF(AND(R438="Correct",T438="",TODAY()&gt;=S438),"Retry 2 DUE",IF(R438="","Retry 1 scheduled","Retry 2 scheduled")))))))</f>
        <v/>
      </c>
    </row>
    <row r="439" customFormat="false" ht="15" hidden="false" customHeight="false" outlineLevel="0" collapsed="false">
      <c r="A439" s="27" t="str">
        <f aca="false">IF(COUNTA(B439:I439)=0,"",ROW()-4)</f>
        <v/>
      </c>
      <c r="B439" s="28"/>
      <c r="C439" s="29"/>
      <c r="D439" s="30"/>
      <c r="E439" s="29"/>
      <c r="F439" s="30"/>
      <c r="G439" s="31"/>
      <c r="H439" s="32"/>
      <c r="I439" s="32"/>
      <c r="J439" s="33" t="str">
        <f aca="false">IF(OR(H439="",I439=""),"",IF(UPPER(SUBSTITUTE(SUBSTITUTE(SUBSTITUTE(H439," ",""),",",""),";",""))=UPPER(SUBSTITUTE(SUBSTITUTE(SUBSTITUTE(I439," ",""),",",""),";","")),"Correct","Wrong"))</f>
        <v/>
      </c>
      <c r="K439" s="29"/>
      <c r="L439" s="29"/>
      <c r="M439" s="27" t="str">
        <f aca="false">IF(E439="","",IFERROR(INDEX(Lists!$G$5:$G$9,MATCH(E439,Lists!$F$5:$F$9,0)),""))</f>
        <v/>
      </c>
      <c r="N439" s="33" t="str">
        <f aca="false">IF(OR(L439="",M439=""),"",IF(L439&gt;M439,"Slow",IF(AND(J439="Wrong",L439&lt;0.5*M439),"Rushed?","OK")))</f>
        <v/>
      </c>
      <c r="O439" s="30"/>
      <c r="P439" s="30"/>
      <c r="Q439" s="34" t="str">
        <f aca="false">IF(OR(B439="",J439=""),"",IF(OR(J439="Wrong",K439="50-50",K439="Guess"),B439+Lists!$Y$5,""))</f>
        <v/>
      </c>
      <c r="R439" s="29"/>
      <c r="S439" s="34" t="str">
        <f aca="false">IF(Q439="","",B439+Lists!$Y$6)</f>
        <v/>
      </c>
      <c r="T439" s="29"/>
      <c r="U439" s="33" t="str">
        <f aca="true">IF(J439="","",IF(Q439="","—",IF(T439="Correct","Mastered",IF(OR(R439="Wrong",T439="Wrong"),"Keep reviewing",IF(AND(R439="",TODAY()&gt;=Q439),"Retry 1 DUE",IF(AND(R439="Correct",T439="",TODAY()&gt;=S439),"Retry 2 DUE",IF(R439="","Retry 1 scheduled","Retry 2 scheduled")))))))</f>
        <v/>
      </c>
    </row>
    <row r="440" customFormat="false" ht="15" hidden="false" customHeight="false" outlineLevel="0" collapsed="false">
      <c r="A440" s="27" t="str">
        <f aca="false">IF(COUNTA(B440:I440)=0,"",ROW()-4)</f>
        <v/>
      </c>
      <c r="B440" s="28"/>
      <c r="C440" s="29"/>
      <c r="D440" s="30"/>
      <c r="E440" s="29"/>
      <c r="F440" s="30"/>
      <c r="G440" s="31"/>
      <c r="H440" s="32"/>
      <c r="I440" s="32"/>
      <c r="J440" s="33" t="str">
        <f aca="false">IF(OR(H440="",I440=""),"",IF(UPPER(SUBSTITUTE(SUBSTITUTE(SUBSTITUTE(H440," ",""),",",""),";",""))=UPPER(SUBSTITUTE(SUBSTITUTE(SUBSTITUTE(I440," ",""),",",""),";","")),"Correct","Wrong"))</f>
        <v/>
      </c>
      <c r="K440" s="29"/>
      <c r="L440" s="29"/>
      <c r="M440" s="27" t="str">
        <f aca="false">IF(E440="","",IFERROR(INDEX(Lists!$G$5:$G$9,MATCH(E440,Lists!$F$5:$F$9,0)),""))</f>
        <v/>
      </c>
      <c r="N440" s="33" t="str">
        <f aca="false">IF(OR(L440="",M440=""),"",IF(L440&gt;M440,"Slow",IF(AND(J440="Wrong",L440&lt;0.5*M440),"Rushed?","OK")))</f>
        <v/>
      </c>
      <c r="O440" s="30"/>
      <c r="P440" s="30"/>
      <c r="Q440" s="34" t="str">
        <f aca="false">IF(OR(B440="",J440=""),"",IF(OR(J440="Wrong",K440="50-50",K440="Guess"),B440+Lists!$Y$5,""))</f>
        <v/>
      </c>
      <c r="R440" s="29"/>
      <c r="S440" s="34" t="str">
        <f aca="false">IF(Q440="","",B440+Lists!$Y$6)</f>
        <v/>
      </c>
      <c r="T440" s="29"/>
      <c r="U440" s="33" t="str">
        <f aca="true">IF(J440="","",IF(Q440="","—",IF(T440="Correct","Mastered",IF(OR(R440="Wrong",T440="Wrong"),"Keep reviewing",IF(AND(R440="",TODAY()&gt;=Q440),"Retry 1 DUE",IF(AND(R440="Correct",T440="",TODAY()&gt;=S440),"Retry 2 DUE",IF(R440="","Retry 1 scheduled","Retry 2 scheduled")))))))</f>
        <v/>
      </c>
    </row>
    <row r="441" customFormat="false" ht="15" hidden="false" customHeight="false" outlineLevel="0" collapsed="false">
      <c r="A441" s="27" t="str">
        <f aca="false">IF(COUNTA(B441:I441)=0,"",ROW()-4)</f>
        <v/>
      </c>
      <c r="B441" s="28"/>
      <c r="C441" s="29"/>
      <c r="D441" s="30"/>
      <c r="E441" s="29"/>
      <c r="F441" s="30"/>
      <c r="G441" s="31"/>
      <c r="H441" s="32"/>
      <c r="I441" s="32"/>
      <c r="J441" s="33" t="str">
        <f aca="false">IF(OR(H441="",I441=""),"",IF(UPPER(SUBSTITUTE(SUBSTITUTE(SUBSTITUTE(H441," ",""),",",""),";",""))=UPPER(SUBSTITUTE(SUBSTITUTE(SUBSTITUTE(I441," ",""),",",""),";","")),"Correct","Wrong"))</f>
        <v/>
      </c>
      <c r="K441" s="29"/>
      <c r="L441" s="29"/>
      <c r="M441" s="27" t="str">
        <f aca="false">IF(E441="","",IFERROR(INDEX(Lists!$G$5:$G$9,MATCH(E441,Lists!$F$5:$F$9,0)),""))</f>
        <v/>
      </c>
      <c r="N441" s="33" t="str">
        <f aca="false">IF(OR(L441="",M441=""),"",IF(L441&gt;M441,"Slow",IF(AND(J441="Wrong",L441&lt;0.5*M441),"Rushed?","OK")))</f>
        <v/>
      </c>
      <c r="O441" s="30"/>
      <c r="P441" s="30"/>
      <c r="Q441" s="34" t="str">
        <f aca="false">IF(OR(B441="",J441=""),"",IF(OR(J441="Wrong",K441="50-50",K441="Guess"),B441+Lists!$Y$5,""))</f>
        <v/>
      </c>
      <c r="R441" s="29"/>
      <c r="S441" s="34" t="str">
        <f aca="false">IF(Q441="","",B441+Lists!$Y$6)</f>
        <v/>
      </c>
      <c r="T441" s="29"/>
      <c r="U441" s="33" t="str">
        <f aca="true">IF(J441="","",IF(Q441="","—",IF(T441="Correct","Mastered",IF(OR(R441="Wrong",T441="Wrong"),"Keep reviewing",IF(AND(R441="",TODAY()&gt;=Q441),"Retry 1 DUE",IF(AND(R441="Correct",T441="",TODAY()&gt;=S441),"Retry 2 DUE",IF(R441="","Retry 1 scheduled","Retry 2 scheduled")))))))</f>
        <v/>
      </c>
    </row>
    <row r="442" customFormat="false" ht="15" hidden="false" customHeight="false" outlineLevel="0" collapsed="false">
      <c r="A442" s="27" t="str">
        <f aca="false">IF(COUNTA(B442:I442)=0,"",ROW()-4)</f>
        <v/>
      </c>
      <c r="B442" s="28"/>
      <c r="C442" s="29"/>
      <c r="D442" s="30"/>
      <c r="E442" s="29"/>
      <c r="F442" s="30"/>
      <c r="G442" s="31"/>
      <c r="H442" s="32"/>
      <c r="I442" s="32"/>
      <c r="J442" s="33" t="str">
        <f aca="false">IF(OR(H442="",I442=""),"",IF(UPPER(SUBSTITUTE(SUBSTITUTE(SUBSTITUTE(H442," ",""),",",""),";",""))=UPPER(SUBSTITUTE(SUBSTITUTE(SUBSTITUTE(I442," ",""),",",""),";","")),"Correct","Wrong"))</f>
        <v/>
      </c>
      <c r="K442" s="29"/>
      <c r="L442" s="29"/>
      <c r="M442" s="27" t="str">
        <f aca="false">IF(E442="","",IFERROR(INDEX(Lists!$G$5:$G$9,MATCH(E442,Lists!$F$5:$F$9,0)),""))</f>
        <v/>
      </c>
      <c r="N442" s="33" t="str">
        <f aca="false">IF(OR(L442="",M442=""),"",IF(L442&gt;M442,"Slow",IF(AND(J442="Wrong",L442&lt;0.5*M442),"Rushed?","OK")))</f>
        <v/>
      </c>
      <c r="O442" s="30"/>
      <c r="P442" s="30"/>
      <c r="Q442" s="34" t="str">
        <f aca="false">IF(OR(B442="",J442=""),"",IF(OR(J442="Wrong",K442="50-50",K442="Guess"),B442+Lists!$Y$5,""))</f>
        <v/>
      </c>
      <c r="R442" s="29"/>
      <c r="S442" s="34" t="str">
        <f aca="false">IF(Q442="","",B442+Lists!$Y$6)</f>
        <v/>
      </c>
      <c r="T442" s="29"/>
      <c r="U442" s="33" t="str">
        <f aca="true">IF(J442="","",IF(Q442="","—",IF(T442="Correct","Mastered",IF(OR(R442="Wrong",T442="Wrong"),"Keep reviewing",IF(AND(R442="",TODAY()&gt;=Q442),"Retry 1 DUE",IF(AND(R442="Correct",T442="",TODAY()&gt;=S442),"Retry 2 DUE",IF(R442="","Retry 1 scheduled","Retry 2 scheduled")))))))</f>
        <v/>
      </c>
    </row>
    <row r="443" customFormat="false" ht="15" hidden="false" customHeight="false" outlineLevel="0" collapsed="false">
      <c r="A443" s="27" t="str">
        <f aca="false">IF(COUNTA(B443:I443)=0,"",ROW()-4)</f>
        <v/>
      </c>
      <c r="B443" s="28"/>
      <c r="C443" s="29"/>
      <c r="D443" s="30"/>
      <c r="E443" s="29"/>
      <c r="F443" s="30"/>
      <c r="G443" s="31"/>
      <c r="H443" s="32"/>
      <c r="I443" s="32"/>
      <c r="J443" s="33" t="str">
        <f aca="false">IF(OR(H443="",I443=""),"",IF(UPPER(SUBSTITUTE(SUBSTITUTE(SUBSTITUTE(H443," ",""),",",""),";",""))=UPPER(SUBSTITUTE(SUBSTITUTE(SUBSTITUTE(I443," ",""),",",""),";","")),"Correct","Wrong"))</f>
        <v/>
      </c>
      <c r="K443" s="29"/>
      <c r="L443" s="29"/>
      <c r="M443" s="27" t="str">
        <f aca="false">IF(E443="","",IFERROR(INDEX(Lists!$G$5:$G$9,MATCH(E443,Lists!$F$5:$F$9,0)),""))</f>
        <v/>
      </c>
      <c r="N443" s="33" t="str">
        <f aca="false">IF(OR(L443="",M443=""),"",IF(L443&gt;M443,"Slow",IF(AND(J443="Wrong",L443&lt;0.5*M443),"Rushed?","OK")))</f>
        <v/>
      </c>
      <c r="O443" s="30"/>
      <c r="P443" s="30"/>
      <c r="Q443" s="34" t="str">
        <f aca="false">IF(OR(B443="",J443=""),"",IF(OR(J443="Wrong",K443="50-50",K443="Guess"),B443+Lists!$Y$5,""))</f>
        <v/>
      </c>
      <c r="R443" s="29"/>
      <c r="S443" s="34" t="str">
        <f aca="false">IF(Q443="","",B443+Lists!$Y$6)</f>
        <v/>
      </c>
      <c r="T443" s="29"/>
      <c r="U443" s="33" t="str">
        <f aca="true">IF(J443="","",IF(Q443="","—",IF(T443="Correct","Mastered",IF(OR(R443="Wrong",T443="Wrong"),"Keep reviewing",IF(AND(R443="",TODAY()&gt;=Q443),"Retry 1 DUE",IF(AND(R443="Correct",T443="",TODAY()&gt;=S443),"Retry 2 DUE",IF(R443="","Retry 1 scheduled","Retry 2 scheduled")))))))</f>
        <v/>
      </c>
    </row>
    <row r="444" customFormat="false" ht="15" hidden="false" customHeight="false" outlineLevel="0" collapsed="false">
      <c r="A444" s="27" t="str">
        <f aca="false">IF(COUNTA(B444:I444)=0,"",ROW()-4)</f>
        <v/>
      </c>
      <c r="B444" s="28"/>
      <c r="C444" s="29"/>
      <c r="D444" s="30"/>
      <c r="E444" s="29"/>
      <c r="F444" s="30"/>
      <c r="G444" s="31"/>
      <c r="H444" s="32"/>
      <c r="I444" s="32"/>
      <c r="J444" s="33" t="str">
        <f aca="false">IF(OR(H444="",I444=""),"",IF(UPPER(SUBSTITUTE(SUBSTITUTE(SUBSTITUTE(H444," ",""),",",""),";",""))=UPPER(SUBSTITUTE(SUBSTITUTE(SUBSTITUTE(I444," ",""),",",""),";","")),"Correct","Wrong"))</f>
        <v/>
      </c>
      <c r="K444" s="29"/>
      <c r="L444" s="29"/>
      <c r="M444" s="27" t="str">
        <f aca="false">IF(E444="","",IFERROR(INDEX(Lists!$G$5:$G$9,MATCH(E444,Lists!$F$5:$F$9,0)),""))</f>
        <v/>
      </c>
      <c r="N444" s="33" t="str">
        <f aca="false">IF(OR(L444="",M444=""),"",IF(L444&gt;M444,"Slow",IF(AND(J444="Wrong",L444&lt;0.5*M444),"Rushed?","OK")))</f>
        <v/>
      </c>
      <c r="O444" s="30"/>
      <c r="P444" s="30"/>
      <c r="Q444" s="34" t="str">
        <f aca="false">IF(OR(B444="",J444=""),"",IF(OR(J444="Wrong",K444="50-50",K444="Guess"),B444+Lists!$Y$5,""))</f>
        <v/>
      </c>
      <c r="R444" s="29"/>
      <c r="S444" s="34" t="str">
        <f aca="false">IF(Q444="","",B444+Lists!$Y$6)</f>
        <v/>
      </c>
      <c r="T444" s="29"/>
      <c r="U444" s="33" t="str">
        <f aca="true">IF(J444="","",IF(Q444="","—",IF(T444="Correct","Mastered",IF(OR(R444="Wrong",T444="Wrong"),"Keep reviewing",IF(AND(R444="",TODAY()&gt;=Q444),"Retry 1 DUE",IF(AND(R444="Correct",T444="",TODAY()&gt;=S444),"Retry 2 DUE",IF(R444="","Retry 1 scheduled","Retry 2 scheduled")))))))</f>
        <v/>
      </c>
    </row>
    <row r="445" customFormat="false" ht="15" hidden="false" customHeight="false" outlineLevel="0" collapsed="false">
      <c r="A445" s="27" t="str">
        <f aca="false">IF(COUNTA(B445:I445)=0,"",ROW()-4)</f>
        <v/>
      </c>
      <c r="B445" s="28"/>
      <c r="C445" s="29"/>
      <c r="D445" s="30"/>
      <c r="E445" s="29"/>
      <c r="F445" s="30"/>
      <c r="G445" s="31"/>
      <c r="H445" s="32"/>
      <c r="I445" s="32"/>
      <c r="J445" s="33" t="str">
        <f aca="false">IF(OR(H445="",I445=""),"",IF(UPPER(SUBSTITUTE(SUBSTITUTE(SUBSTITUTE(H445," ",""),",",""),";",""))=UPPER(SUBSTITUTE(SUBSTITUTE(SUBSTITUTE(I445," ",""),",",""),";","")),"Correct","Wrong"))</f>
        <v/>
      </c>
      <c r="K445" s="29"/>
      <c r="L445" s="29"/>
      <c r="M445" s="27" t="str">
        <f aca="false">IF(E445="","",IFERROR(INDEX(Lists!$G$5:$G$9,MATCH(E445,Lists!$F$5:$F$9,0)),""))</f>
        <v/>
      </c>
      <c r="N445" s="33" t="str">
        <f aca="false">IF(OR(L445="",M445=""),"",IF(L445&gt;M445,"Slow",IF(AND(J445="Wrong",L445&lt;0.5*M445),"Rushed?","OK")))</f>
        <v/>
      </c>
      <c r="O445" s="30"/>
      <c r="P445" s="30"/>
      <c r="Q445" s="34" t="str">
        <f aca="false">IF(OR(B445="",J445=""),"",IF(OR(J445="Wrong",K445="50-50",K445="Guess"),B445+Lists!$Y$5,""))</f>
        <v/>
      </c>
      <c r="R445" s="29"/>
      <c r="S445" s="34" t="str">
        <f aca="false">IF(Q445="","",B445+Lists!$Y$6)</f>
        <v/>
      </c>
      <c r="T445" s="29"/>
      <c r="U445" s="33" t="str">
        <f aca="true">IF(J445="","",IF(Q445="","—",IF(T445="Correct","Mastered",IF(OR(R445="Wrong",T445="Wrong"),"Keep reviewing",IF(AND(R445="",TODAY()&gt;=Q445),"Retry 1 DUE",IF(AND(R445="Correct",T445="",TODAY()&gt;=S445),"Retry 2 DUE",IF(R445="","Retry 1 scheduled","Retry 2 scheduled")))))))</f>
        <v/>
      </c>
    </row>
    <row r="446" customFormat="false" ht="15" hidden="false" customHeight="false" outlineLevel="0" collapsed="false">
      <c r="A446" s="27" t="str">
        <f aca="false">IF(COUNTA(B446:I446)=0,"",ROW()-4)</f>
        <v/>
      </c>
      <c r="B446" s="28"/>
      <c r="C446" s="29"/>
      <c r="D446" s="30"/>
      <c r="E446" s="29"/>
      <c r="F446" s="30"/>
      <c r="G446" s="31"/>
      <c r="H446" s="32"/>
      <c r="I446" s="32"/>
      <c r="J446" s="33" t="str">
        <f aca="false">IF(OR(H446="",I446=""),"",IF(UPPER(SUBSTITUTE(SUBSTITUTE(SUBSTITUTE(H446," ",""),",",""),";",""))=UPPER(SUBSTITUTE(SUBSTITUTE(SUBSTITUTE(I446," ",""),",",""),";","")),"Correct","Wrong"))</f>
        <v/>
      </c>
      <c r="K446" s="29"/>
      <c r="L446" s="29"/>
      <c r="M446" s="27" t="str">
        <f aca="false">IF(E446="","",IFERROR(INDEX(Lists!$G$5:$G$9,MATCH(E446,Lists!$F$5:$F$9,0)),""))</f>
        <v/>
      </c>
      <c r="N446" s="33" t="str">
        <f aca="false">IF(OR(L446="",M446=""),"",IF(L446&gt;M446,"Slow",IF(AND(J446="Wrong",L446&lt;0.5*M446),"Rushed?","OK")))</f>
        <v/>
      </c>
      <c r="O446" s="30"/>
      <c r="P446" s="30"/>
      <c r="Q446" s="34" t="str">
        <f aca="false">IF(OR(B446="",J446=""),"",IF(OR(J446="Wrong",K446="50-50",K446="Guess"),B446+Lists!$Y$5,""))</f>
        <v/>
      </c>
      <c r="R446" s="29"/>
      <c r="S446" s="34" t="str">
        <f aca="false">IF(Q446="","",B446+Lists!$Y$6)</f>
        <v/>
      </c>
      <c r="T446" s="29"/>
      <c r="U446" s="33" t="str">
        <f aca="true">IF(J446="","",IF(Q446="","—",IF(T446="Correct","Mastered",IF(OR(R446="Wrong",T446="Wrong"),"Keep reviewing",IF(AND(R446="",TODAY()&gt;=Q446),"Retry 1 DUE",IF(AND(R446="Correct",T446="",TODAY()&gt;=S446),"Retry 2 DUE",IF(R446="","Retry 1 scheduled","Retry 2 scheduled")))))))</f>
        <v/>
      </c>
    </row>
    <row r="447" customFormat="false" ht="15" hidden="false" customHeight="false" outlineLevel="0" collapsed="false">
      <c r="A447" s="27" t="str">
        <f aca="false">IF(COUNTA(B447:I447)=0,"",ROW()-4)</f>
        <v/>
      </c>
      <c r="B447" s="28"/>
      <c r="C447" s="29"/>
      <c r="D447" s="30"/>
      <c r="E447" s="29"/>
      <c r="F447" s="30"/>
      <c r="G447" s="31"/>
      <c r="H447" s="32"/>
      <c r="I447" s="32"/>
      <c r="J447" s="33" t="str">
        <f aca="false">IF(OR(H447="",I447=""),"",IF(UPPER(SUBSTITUTE(SUBSTITUTE(SUBSTITUTE(H447," ",""),",",""),";",""))=UPPER(SUBSTITUTE(SUBSTITUTE(SUBSTITUTE(I447," ",""),",",""),";","")),"Correct","Wrong"))</f>
        <v/>
      </c>
      <c r="K447" s="29"/>
      <c r="L447" s="29"/>
      <c r="M447" s="27" t="str">
        <f aca="false">IF(E447="","",IFERROR(INDEX(Lists!$G$5:$G$9,MATCH(E447,Lists!$F$5:$F$9,0)),""))</f>
        <v/>
      </c>
      <c r="N447" s="33" t="str">
        <f aca="false">IF(OR(L447="",M447=""),"",IF(L447&gt;M447,"Slow",IF(AND(J447="Wrong",L447&lt;0.5*M447),"Rushed?","OK")))</f>
        <v/>
      </c>
      <c r="O447" s="30"/>
      <c r="P447" s="30"/>
      <c r="Q447" s="34" t="str">
        <f aca="false">IF(OR(B447="",J447=""),"",IF(OR(J447="Wrong",K447="50-50",K447="Guess"),B447+Lists!$Y$5,""))</f>
        <v/>
      </c>
      <c r="R447" s="29"/>
      <c r="S447" s="34" t="str">
        <f aca="false">IF(Q447="","",B447+Lists!$Y$6)</f>
        <v/>
      </c>
      <c r="T447" s="29"/>
      <c r="U447" s="33" t="str">
        <f aca="true">IF(J447="","",IF(Q447="","—",IF(T447="Correct","Mastered",IF(OR(R447="Wrong",T447="Wrong"),"Keep reviewing",IF(AND(R447="",TODAY()&gt;=Q447),"Retry 1 DUE",IF(AND(R447="Correct",T447="",TODAY()&gt;=S447),"Retry 2 DUE",IF(R447="","Retry 1 scheduled","Retry 2 scheduled")))))))</f>
        <v/>
      </c>
    </row>
    <row r="448" customFormat="false" ht="15" hidden="false" customHeight="false" outlineLevel="0" collapsed="false">
      <c r="A448" s="27" t="str">
        <f aca="false">IF(COUNTA(B448:I448)=0,"",ROW()-4)</f>
        <v/>
      </c>
      <c r="B448" s="28"/>
      <c r="C448" s="29"/>
      <c r="D448" s="30"/>
      <c r="E448" s="29"/>
      <c r="F448" s="30"/>
      <c r="G448" s="31"/>
      <c r="H448" s="32"/>
      <c r="I448" s="32"/>
      <c r="J448" s="33" t="str">
        <f aca="false">IF(OR(H448="",I448=""),"",IF(UPPER(SUBSTITUTE(SUBSTITUTE(SUBSTITUTE(H448," ",""),",",""),";",""))=UPPER(SUBSTITUTE(SUBSTITUTE(SUBSTITUTE(I448," ",""),",",""),";","")),"Correct","Wrong"))</f>
        <v/>
      </c>
      <c r="K448" s="29"/>
      <c r="L448" s="29"/>
      <c r="M448" s="27" t="str">
        <f aca="false">IF(E448="","",IFERROR(INDEX(Lists!$G$5:$G$9,MATCH(E448,Lists!$F$5:$F$9,0)),""))</f>
        <v/>
      </c>
      <c r="N448" s="33" t="str">
        <f aca="false">IF(OR(L448="",M448=""),"",IF(L448&gt;M448,"Slow",IF(AND(J448="Wrong",L448&lt;0.5*M448),"Rushed?","OK")))</f>
        <v/>
      </c>
      <c r="O448" s="30"/>
      <c r="P448" s="30"/>
      <c r="Q448" s="34" t="str">
        <f aca="false">IF(OR(B448="",J448=""),"",IF(OR(J448="Wrong",K448="50-50",K448="Guess"),B448+Lists!$Y$5,""))</f>
        <v/>
      </c>
      <c r="R448" s="29"/>
      <c r="S448" s="34" t="str">
        <f aca="false">IF(Q448="","",B448+Lists!$Y$6)</f>
        <v/>
      </c>
      <c r="T448" s="29"/>
      <c r="U448" s="33" t="str">
        <f aca="true">IF(J448="","",IF(Q448="","—",IF(T448="Correct","Mastered",IF(OR(R448="Wrong",T448="Wrong"),"Keep reviewing",IF(AND(R448="",TODAY()&gt;=Q448),"Retry 1 DUE",IF(AND(R448="Correct",T448="",TODAY()&gt;=S448),"Retry 2 DUE",IF(R448="","Retry 1 scheduled","Retry 2 scheduled")))))))</f>
        <v/>
      </c>
    </row>
    <row r="449" customFormat="false" ht="15" hidden="false" customHeight="false" outlineLevel="0" collapsed="false">
      <c r="A449" s="27" t="str">
        <f aca="false">IF(COUNTA(B449:I449)=0,"",ROW()-4)</f>
        <v/>
      </c>
      <c r="B449" s="28"/>
      <c r="C449" s="29"/>
      <c r="D449" s="30"/>
      <c r="E449" s="29"/>
      <c r="F449" s="30"/>
      <c r="G449" s="31"/>
      <c r="H449" s="32"/>
      <c r="I449" s="32"/>
      <c r="J449" s="33" t="str">
        <f aca="false">IF(OR(H449="",I449=""),"",IF(UPPER(SUBSTITUTE(SUBSTITUTE(SUBSTITUTE(H449," ",""),",",""),";",""))=UPPER(SUBSTITUTE(SUBSTITUTE(SUBSTITUTE(I449," ",""),",",""),";","")),"Correct","Wrong"))</f>
        <v/>
      </c>
      <c r="K449" s="29"/>
      <c r="L449" s="29"/>
      <c r="M449" s="27" t="str">
        <f aca="false">IF(E449="","",IFERROR(INDEX(Lists!$G$5:$G$9,MATCH(E449,Lists!$F$5:$F$9,0)),""))</f>
        <v/>
      </c>
      <c r="N449" s="33" t="str">
        <f aca="false">IF(OR(L449="",M449=""),"",IF(L449&gt;M449,"Slow",IF(AND(J449="Wrong",L449&lt;0.5*M449),"Rushed?","OK")))</f>
        <v/>
      </c>
      <c r="O449" s="30"/>
      <c r="P449" s="30"/>
      <c r="Q449" s="34" t="str">
        <f aca="false">IF(OR(B449="",J449=""),"",IF(OR(J449="Wrong",K449="50-50",K449="Guess"),B449+Lists!$Y$5,""))</f>
        <v/>
      </c>
      <c r="R449" s="29"/>
      <c r="S449" s="34" t="str">
        <f aca="false">IF(Q449="","",B449+Lists!$Y$6)</f>
        <v/>
      </c>
      <c r="T449" s="29"/>
      <c r="U449" s="33" t="str">
        <f aca="true">IF(J449="","",IF(Q449="","—",IF(T449="Correct","Mastered",IF(OR(R449="Wrong",T449="Wrong"),"Keep reviewing",IF(AND(R449="",TODAY()&gt;=Q449),"Retry 1 DUE",IF(AND(R449="Correct",T449="",TODAY()&gt;=S449),"Retry 2 DUE",IF(R449="","Retry 1 scheduled","Retry 2 scheduled")))))))</f>
        <v/>
      </c>
    </row>
    <row r="450" customFormat="false" ht="15" hidden="false" customHeight="false" outlineLevel="0" collapsed="false">
      <c r="A450" s="27" t="str">
        <f aca="false">IF(COUNTA(B450:I450)=0,"",ROW()-4)</f>
        <v/>
      </c>
      <c r="B450" s="28"/>
      <c r="C450" s="29"/>
      <c r="D450" s="30"/>
      <c r="E450" s="29"/>
      <c r="F450" s="30"/>
      <c r="G450" s="31"/>
      <c r="H450" s="32"/>
      <c r="I450" s="32"/>
      <c r="J450" s="33" t="str">
        <f aca="false">IF(OR(H450="",I450=""),"",IF(UPPER(SUBSTITUTE(SUBSTITUTE(SUBSTITUTE(H450," ",""),",",""),";",""))=UPPER(SUBSTITUTE(SUBSTITUTE(SUBSTITUTE(I450," ",""),",",""),";","")),"Correct","Wrong"))</f>
        <v/>
      </c>
      <c r="K450" s="29"/>
      <c r="L450" s="29"/>
      <c r="M450" s="27" t="str">
        <f aca="false">IF(E450="","",IFERROR(INDEX(Lists!$G$5:$G$9,MATCH(E450,Lists!$F$5:$F$9,0)),""))</f>
        <v/>
      </c>
      <c r="N450" s="33" t="str">
        <f aca="false">IF(OR(L450="",M450=""),"",IF(L450&gt;M450,"Slow",IF(AND(J450="Wrong",L450&lt;0.5*M450),"Rushed?","OK")))</f>
        <v/>
      </c>
      <c r="O450" s="30"/>
      <c r="P450" s="30"/>
      <c r="Q450" s="34" t="str">
        <f aca="false">IF(OR(B450="",J450=""),"",IF(OR(J450="Wrong",K450="50-50",K450="Guess"),B450+Lists!$Y$5,""))</f>
        <v/>
      </c>
      <c r="R450" s="29"/>
      <c r="S450" s="34" t="str">
        <f aca="false">IF(Q450="","",B450+Lists!$Y$6)</f>
        <v/>
      </c>
      <c r="T450" s="29"/>
      <c r="U450" s="33" t="str">
        <f aca="true">IF(J450="","",IF(Q450="","—",IF(T450="Correct","Mastered",IF(OR(R450="Wrong",T450="Wrong"),"Keep reviewing",IF(AND(R450="",TODAY()&gt;=Q450),"Retry 1 DUE",IF(AND(R450="Correct",T450="",TODAY()&gt;=S450),"Retry 2 DUE",IF(R450="","Retry 1 scheduled","Retry 2 scheduled")))))))</f>
        <v/>
      </c>
    </row>
    <row r="451" customFormat="false" ht="15" hidden="false" customHeight="false" outlineLevel="0" collapsed="false">
      <c r="A451" s="27" t="str">
        <f aca="false">IF(COUNTA(B451:I451)=0,"",ROW()-4)</f>
        <v/>
      </c>
      <c r="B451" s="28"/>
      <c r="C451" s="29"/>
      <c r="D451" s="30"/>
      <c r="E451" s="29"/>
      <c r="F451" s="30"/>
      <c r="G451" s="31"/>
      <c r="H451" s="32"/>
      <c r="I451" s="32"/>
      <c r="J451" s="33" t="str">
        <f aca="false">IF(OR(H451="",I451=""),"",IF(UPPER(SUBSTITUTE(SUBSTITUTE(SUBSTITUTE(H451," ",""),",",""),";",""))=UPPER(SUBSTITUTE(SUBSTITUTE(SUBSTITUTE(I451," ",""),",",""),";","")),"Correct","Wrong"))</f>
        <v/>
      </c>
      <c r="K451" s="29"/>
      <c r="L451" s="29"/>
      <c r="M451" s="27" t="str">
        <f aca="false">IF(E451="","",IFERROR(INDEX(Lists!$G$5:$G$9,MATCH(E451,Lists!$F$5:$F$9,0)),""))</f>
        <v/>
      </c>
      <c r="N451" s="33" t="str">
        <f aca="false">IF(OR(L451="",M451=""),"",IF(L451&gt;M451,"Slow",IF(AND(J451="Wrong",L451&lt;0.5*M451),"Rushed?","OK")))</f>
        <v/>
      </c>
      <c r="O451" s="30"/>
      <c r="P451" s="30"/>
      <c r="Q451" s="34" t="str">
        <f aca="false">IF(OR(B451="",J451=""),"",IF(OR(J451="Wrong",K451="50-50",K451="Guess"),B451+Lists!$Y$5,""))</f>
        <v/>
      </c>
      <c r="R451" s="29"/>
      <c r="S451" s="34" t="str">
        <f aca="false">IF(Q451="","",B451+Lists!$Y$6)</f>
        <v/>
      </c>
      <c r="T451" s="29"/>
      <c r="U451" s="33" t="str">
        <f aca="true">IF(J451="","",IF(Q451="","—",IF(T451="Correct","Mastered",IF(OR(R451="Wrong",T451="Wrong"),"Keep reviewing",IF(AND(R451="",TODAY()&gt;=Q451),"Retry 1 DUE",IF(AND(R451="Correct",T451="",TODAY()&gt;=S451),"Retry 2 DUE",IF(R451="","Retry 1 scheduled","Retry 2 scheduled")))))))</f>
        <v/>
      </c>
    </row>
    <row r="452" customFormat="false" ht="15" hidden="false" customHeight="false" outlineLevel="0" collapsed="false">
      <c r="A452" s="27" t="str">
        <f aca="false">IF(COUNTA(B452:I452)=0,"",ROW()-4)</f>
        <v/>
      </c>
      <c r="B452" s="28"/>
      <c r="C452" s="29"/>
      <c r="D452" s="30"/>
      <c r="E452" s="29"/>
      <c r="F452" s="30"/>
      <c r="G452" s="31"/>
      <c r="H452" s="32"/>
      <c r="I452" s="32"/>
      <c r="J452" s="33" t="str">
        <f aca="false">IF(OR(H452="",I452=""),"",IF(UPPER(SUBSTITUTE(SUBSTITUTE(SUBSTITUTE(H452," ",""),",",""),";",""))=UPPER(SUBSTITUTE(SUBSTITUTE(SUBSTITUTE(I452," ",""),",",""),";","")),"Correct","Wrong"))</f>
        <v/>
      </c>
      <c r="K452" s="29"/>
      <c r="L452" s="29"/>
      <c r="M452" s="27" t="str">
        <f aca="false">IF(E452="","",IFERROR(INDEX(Lists!$G$5:$G$9,MATCH(E452,Lists!$F$5:$F$9,0)),""))</f>
        <v/>
      </c>
      <c r="N452" s="33" t="str">
        <f aca="false">IF(OR(L452="",M452=""),"",IF(L452&gt;M452,"Slow",IF(AND(J452="Wrong",L452&lt;0.5*M452),"Rushed?","OK")))</f>
        <v/>
      </c>
      <c r="O452" s="30"/>
      <c r="P452" s="30"/>
      <c r="Q452" s="34" t="str">
        <f aca="false">IF(OR(B452="",J452=""),"",IF(OR(J452="Wrong",K452="50-50",K452="Guess"),B452+Lists!$Y$5,""))</f>
        <v/>
      </c>
      <c r="R452" s="29"/>
      <c r="S452" s="34" t="str">
        <f aca="false">IF(Q452="","",B452+Lists!$Y$6)</f>
        <v/>
      </c>
      <c r="T452" s="29"/>
      <c r="U452" s="33" t="str">
        <f aca="true">IF(J452="","",IF(Q452="","—",IF(T452="Correct","Mastered",IF(OR(R452="Wrong",T452="Wrong"),"Keep reviewing",IF(AND(R452="",TODAY()&gt;=Q452),"Retry 1 DUE",IF(AND(R452="Correct",T452="",TODAY()&gt;=S452),"Retry 2 DUE",IF(R452="","Retry 1 scheduled","Retry 2 scheduled")))))))</f>
        <v/>
      </c>
    </row>
    <row r="453" customFormat="false" ht="15" hidden="false" customHeight="false" outlineLevel="0" collapsed="false">
      <c r="A453" s="27" t="str">
        <f aca="false">IF(COUNTA(B453:I453)=0,"",ROW()-4)</f>
        <v/>
      </c>
      <c r="B453" s="28"/>
      <c r="C453" s="29"/>
      <c r="D453" s="30"/>
      <c r="E453" s="29"/>
      <c r="F453" s="30"/>
      <c r="G453" s="31"/>
      <c r="H453" s="32"/>
      <c r="I453" s="32"/>
      <c r="J453" s="33" t="str">
        <f aca="false">IF(OR(H453="",I453=""),"",IF(UPPER(SUBSTITUTE(SUBSTITUTE(SUBSTITUTE(H453," ",""),",",""),";",""))=UPPER(SUBSTITUTE(SUBSTITUTE(SUBSTITUTE(I453," ",""),",",""),";","")),"Correct","Wrong"))</f>
        <v/>
      </c>
      <c r="K453" s="29"/>
      <c r="L453" s="29"/>
      <c r="M453" s="27" t="str">
        <f aca="false">IF(E453="","",IFERROR(INDEX(Lists!$G$5:$G$9,MATCH(E453,Lists!$F$5:$F$9,0)),""))</f>
        <v/>
      </c>
      <c r="N453" s="33" t="str">
        <f aca="false">IF(OR(L453="",M453=""),"",IF(L453&gt;M453,"Slow",IF(AND(J453="Wrong",L453&lt;0.5*M453),"Rushed?","OK")))</f>
        <v/>
      </c>
      <c r="O453" s="30"/>
      <c r="P453" s="30"/>
      <c r="Q453" s="34" t="str">
        <f aca="false">IF(OR(B453="",J453=""),"",IF(OR(J453="Wrong",K453="50-50",K453="Guess"),B453+Lists!$Y$5,""))</f>
        <v/>
      </c>
      <c r="R453" s="29"/>
      <c r="S453" s="34" t="str">
        <f aca="false">IF(Q453="","",B453+Lists!$Y$6)</f>
        <v/>
      </c>
      <c r="T453" s="29"/>
      <c r="U453" s="33" t="str">
        <f aca="true">IF(J453="","",IF(Q453="","—",IF(T453="Correct","Mastered",IF(OR(R453="Wrong",T453="Wrong"),"Keep reviewing",IF(AND(R453="",TODAY()&gt;=Q453),"Retry 1 DUE",IF(AND(R453="Correct",T453="",TODAY()&gt;=S453),"Retry 2 DUE",IF(R453="","Retry 1 scheduled","Retry 2 scheduled")))))))</f>
        <v/>
      </c>
    </row>
    <row r="454" customFormat="false" ht="15" hidden="false" customHeight="false" outlineLevel="0" collapsed="false">
      <c r="A454" s="27" t="str">
        <f aca="false">IF(COUNTA(B454:I454)=0,"",ROW()-4)</f>
        <v/>
      </c>
      <c r="B454" s="28"/>
      <c r="C454" s="29"/>
      <c r="D454" s="30"/>
      <c r="E454" s="29"/>
      <c r="F454" s="30"/>
      <c r="G454" s="31"/>
      <c r="H454" s="32"/>
      <c r="I454" s="32"/>
      <c r="J454" s="33" t="str">
        <f aca="false">IF(OR(H454="",I454=""),"",IF(UPPER(SUBSTITUTE(SUBSTITUTE(SUBSTITUTE(H454," ",""),",",""),";",""))=UPPER(SUBSTITUTE(SUBSTITUTE(SUBSTITUTE(I454," ",""),",",""),";","")),"Correct","Wrong"))</f>
        <v/>
      </c>
      <c r="K454" s="29"/>
      <c r="L454" s="29"/>
      <c r="M454" s="27" t="str">
        <f aca="false">IF(E454="","",IFERROR(INDEX(Lists!$G$5:$G$9,MATCH(E454,Lists!$F$5:$F$9,0)),""))</f>
        <v/>
      </c>
      <c r="N454" s="33" t="str">
        <f aca="false">IF(OR(L454="",M454=""),"",IF(L454&gt;M454,"Slow",IF(AND(J454="Wrong",L454&lt;0.5*M454),"Rushed?","OK")))</f>
        <v/>
      </c>
      <c r="O454" s="30"/>
      <c r="P454" s="30"/>
      <c r="Q454" s="34" t="str">
        <f aca="false">IF(OR(B454="",J454=""),"",IF(OR(J454="Wrong",K454="50-50",K454="Guess"),B454+Lists!$Y$5,""))</f>
        <v/>
      </c>
      <c r="R454" s="29"/>
      <c r="S454" s="34" t="str">
        <f aca="false">IF(Q454="","",B454+Lists!$Y$6)</f>
        <v/>
      </c>
      <c r="T454" s="29"/>
      <c r="U454" s="33" t="str">
        <f aca="true">IF(J454="","",IF(Q454="","—",IF(T454="Correct","Mastered",IF(OR(R454="Wrong",T454="Wrong"),"Keep reviewing",IF(AND(R454="",TODAY()&gt;=Q454),"Retry 1 DUE",IF(AND(R454="Correct",T454="",TODAY()&gt;=S454),"Retry 2 DUE",IF(R454="","Retry 1 scheduled","Retry 2 scheduled")))))))</f>
        <v/>
      </c>
    </row>
    <row r="455" customFormat="false" ht="15" hidden="false" customHeight="false" outlineLevel="0" collapsed="false">
      <c r="A455" s="27" t="str">
        <f aca="false">IF(COUNTA(B455:I455)=0,"",ROW()-4)</f>
        <v/>
      </c>
      <c r="B455" s="28"/>
      <c r="C455" s="29"/>
      <c r="D455" s="30"/>
      <c r="E455" s="29"/>
      <c r="F455" s="30"/>
      <c r="G455" s="31"/>
      <c r="H455" s="32"/>
      <c r="I455" s="32"/>
      <c r="J455" s="33" t="str">
        <f aca="false">IF(OR(H455="",I455=""),"",IF(UPPER(SUBSTITUTE(SUBSTITUTE(SUBSTITUTE(H455," ",""),",",""),";",""))=UPPER(SUBSTITUTE(SUBSTITUTE(SUBSTITUTE(I455," ",""),",",""),";","")),"Correct","Wrong"))</f>
        <v/>
      </c>
      <c r="K455" s="29"/>
      <c r="L455" s="29"/>
      <c r="M455" s="27" t="str">
        <f aca="false">IF(E455="","",IFERROR(INDEX(Lists!$G$5:$G$9,MATCH(E455,Lists!$F$5:$F$9,0)),""))</f>
        <v/>
      </c>
      <c r="N455" s="33" t="str">
        <f aca="false">IF(OR(L455="",M455=""),"",IF(L455&gt;M455,"Slow",IF(AND(J455="Wrong",L455&lt;0.5*M455),"Rushed?","OK")))</f>
        <v/>
      </c>
      <c r="O455" s="30"/>
      <c r="P455" s="30"/>
      <c r="Q455" s="34" t="str">
        <f aca="false">IF(OR(B455="",J455=""),"",IF(OR(J455="Wrong",K455="50-50",K455="Guess"),B455+Lists!$Y$5,""))</f>
        <v/>
      </c>
      <c r="R455" s="29"/>
      <c r="S455" s="34" t="str">
        <f aca="false">IF(Q455="","",B455+Lists!$Y$6)</f>
        <v/>
      </c>
      <c r="T455" s="29"/>
      <c r="U455" s="33" t="str">
        <f aca="true">IF(J455="","",IF(Q455="","—",IF(T455="Correct","Mastered",IF(OR(R455="Wrong",T455="Wrong"),"Keep reviewing",IF(AND(R455="",TODAY()&gt;=Q455),"Retry 1 DUE",IF(AND(R455="Correct",T455="",TODAY()&gt;=S455),"Retry 2 DUE",IF(R455="","Retry 1 scheduled","Retry 2 scheduled")))))))</f>
        <v/>
      </c>
    </row>
    <row r="456" customFormat="false" ht="15" hidden="false" customHeight="false" outlineLevel="0" collapsed="false">
      <c r="A456" s="27" t="str">
        <f aca="false">IF(COUNTA(B456:I456)=0,"",ROW()-4)</f>
        <v/>
      </c>
      <c r="B456" s="28"/>
      <c r="C456" s="29"/>
      <c r="D456" s="30"/>
      <c r="E456" s="29"/>
      <c r="F456" s="30"/>
      <c r="G456" s="31"/>
      <c r="H456" s="32"/>
      <c r="I456" s="32"/>
      <c r="J456" s="33" t="str">
        <f aca="false">IF(OR(H456="",I456=""),"",IF(UPPER(SUBSTITUTE(SUBSTITUTE(SUBSTITUTE(H456," ",""),",",""),";",""))=UPPER(SUBSTITUTE(SUBSTITUTE(SUBSTITUTE(I456," ",""),",",""),";","")),"Correct","Wrong"))</f>
        <v/>
      </c>
      <c r="K456" s="29"/>
      <c r="L456" s="29"/>
      <c r="M456" s="27" t="str">
        <f aca="false">IF(E456="","",IFERROR(INDEX(Lists!$G$5:$G$9,MATCH(E456,Lists!$F$5:$F$9,0)),""))</f>
        <v/>
      </c>
      <c r="N456" s="33" t="str">
        <f aca="false">IF(OR(L456="",M456=""),"",IF(L456&gt;M456,"Slow",IF(AND(J456="Wrong",L456&lt;0.5*M456),"Rushed?","OK")))</f>
        <v/>
      </c>
      <c r="O456" s="30"/>
      <c r="P456" s="30"/>
      <c r="Q456" s="34" t="str">
        <f aca="false">IF(OR(B456="",J456=""),"",IF(OR(J456="Wrong",K456="50-50",K456="Guess"),B456+Lists!$Y$5,""))</f>
        <v/>
      </c>
      <c r="R456" s="29"/>
      <c r="S456" s="34" t="str">
        <f aca="false">IF(Q456="","",B456+Lists!$Y$6)</f>
        <v/>
      </c>
      <c r="T456" s="29"/>
      <c r="U456" s="33" t="str">
        <f aca="true">IF(J456="","",IF(Q456="","—",IF(T456="Correct","Mastered",IF(OR(R456="Wrong",T456="Wrong"),"Keep reviewing",IF(AND(R456="",TODAY()&gt;=Q456),"Retry 1 DUE",IF(AND(R456="Correct",T456="",TODAY()&gt;=S456),"Retry 2 DUE",IF(R456="","Retry 1 scheduled","Retry 2 scheduled")))))))</f>
        <v/>
      </c>
    </row>
    <row r="457" customFormat="false" ht="15" hidden="false" customHeight="false" outlineLevel="0" collapsed="false">
      <c r="A457" s="27" t="str">
        <f aca="false">IF(COUNTA(B457:I457)=0,"",ROW()-4)</f>
        <v/>
      </c>
      <c r="B457" s="28"/>
      <c r="C457" s="29"/>
      <c r="D457" s="30"/>
      <c r="E457" s="29"/>
      <c r="F457" s="30"/>
      <c r="G457" s="31"/>
      <c r="H457" s="32"/>
      <c r="I457" s="32"/>
      <c r="J457" s="33" t="str">
        <f aca="false">IF(OR(H457="",I457=""),"",IF(UPPER(SUBSTITUTE(SUBSTITUTE(SUBSTITUTE(H457," ",""),",",""),";",""))=UPPER(SUBSTITUTE(SUBSTITUTE(SUBSTITUTE(I457," ",""),",",""),";","")),"Correct","Wrong"))</f>
        <v/>
      </c>
      <c r="K457" s="29"/>
      <c r="L457" s="29"/>
      <c r="M457" s="27" t="str">
        <f aca="false">IF(E457="","",IFERROR(INDEX(Lists!$G$5:$G$9,MATCH(E457,Lists!$F$5:$F$9,0)),""))</f>
        <v/>
      </c>
      <c r="N457" s="33" t="str">
        <f aca="false">IF(OR(L457="",M457=""),"",IF(L457&gt;M457,"Slow",IF(AND(J457="Wrong",L457&lt;0.5*M457),"Rushed?","OK")))</f>
        <v/>
      </c>
      <c r="O457" s="30"/>
      <c r="P457" s="30"/>
      <c r="Q457" s="34" t="str">
        <f aca="false">IF(OR(B457="",J457=""),"",IF(OR(J457="Wrong",K457="50-50",K457="Guess"),B457+Lists!$Y$5,""))</f>
        <v/>
      </c>
      <c r="R457" s="29"/>
      <c r="S457" s="34" t="str">
        <f aca="false">IF(Q457="","",B457+Lists!$Y$6)</f>
        <v/>
      </c>
      <c r="T457" s="29"/>
      <c r="U457" s="33" t="str">
        <f aca="true">IF(J457="","",IF(Q457="","—",IF(T457="Correct","Mastered",IF(OR(R457="Wrong",T457="Wrong"),"Keep reviewing",IF(AND(R457="",TODAY()&gt;=Q457),"Retry 1 DUE",IF(AND(R457="Correct",T457="",TODAY()&gt;=S457),"Retry 2 DUE",IF(R457="","Retry 1 scheduled","Retry 2 scheduled")))))))</f>
        <v/>
      </c>
    </row>
    <row r="458" customFormat="false" ht="15" hidden="false" customHeight="false" outlineLevel="0" collapsed="false">
      <c r="A458" s="27" t="str">
        <f aca="false">IF(COUNTA(B458:I458)=0,"",ROW()-4)</f>
        <v/>
      </c>
      <c r="B458" s="28"/>
      <c r="C458" s="29"/>
      <c r="D458" s="30"/>
      <c r="E458" s="29"/>
      <c r="F458" s="30"/>
      <c r="G458" s="31"/>
      <c r="H458" s="32"/>
      <c r="I458" s="32"/>
      <c r="J458" s="33" t="str">
        <f aca="false">IF(OR(H458="",I458=""),"",IF(UPPER(SUBSTITUTE(SUBSTITUTE(SUBSTITUTE(H458," ",""),",",""),";",""))=UPPER(SUBSTITUTE(SUBSTITUTE(SUBSTITUTE(I458," ",""),",",""),";","")),"Correct","Wrong"))</f>
        <v/>
      </c>
      <c r="K458" s="29"/>
      <c r="L458" s="29"/>
      <c r="M458" s="27" t="str">
        <f aca="false">IF(E458="","",IFERROR(INDEX(Lists!$G$5:$G$9,MATCH(E458,Lists!$F$5:$F$9,0)),""))</f>
        <v/>
      </c>
      <c r="N458" s="33" t="str">
        <f aca="false">IF(OR(L458="",M458=""),"",IF(L458&gt;M458,"Slow",IF(AND(J458="Wrong",L458&lt;0.5*M458),"Rushed?","OK")))</f>
        <v/>
      </c>
      <c r="O458" s="30"/>
      <c r="P458" s="30"/>
      <c r="Q458" s="34" t="str">
        <f aca="false">IF(OR(B458="",J458=""),"",IF(OR(J458="Wrong",K458="50-50",K458="Guess"),B458+Lists!$Y$5,""))</f>
        <v/>
      </c>
      <c r="R458" s="29"/>
      <c r="S458" s="34" t="str">
        <f aca="false">IF(Q458="","",B458+Lists!$Y$6)</f>
        <v/>
      </c>
      <c r="T458" s="29"/>
      <c r="U458" s="33" t="str">
        <f aca="true">IF(J458="","",IF(Q458="","—",IF(T458="Correct","Mastered",IF(OR(R458="Wrong",T458="Wrong"),"Keep reviewing",IF(AND(R458="",TODAY()&gt;=Q458),"Retry 1 DUE",IF(AND(R458="Correct",T458="",TODAY()&gt;=S458),"Retry 2 DUE",IF(R458="","Retry 1 scheduled","Retry 2 scheduled")))))))</f>
        <v/>
      </c>
    </row>
    <row r="459" customFormat="false" ht="15" hidden="false" customHeight="false" outlineLevel="0" collapsed="false">
      <c r="A459" s="27" t="str">
        <f aca="false">IF(COUNTA(B459:I459)=0,"",ROW()-4)</f>
        <v/>
      </c>
      <c r="B459" s="28"/>
      <c r="C459" s="29"/>
      <c r="D459" s="30"/>
      <c r="E459" s="29"/>
      <c r="F459" s="30"/>
      <c r="G459" s="31"/>
      <c r="H459" s="32"/>
      <c r="I459" s="32"/>
      <c r="J459" s="33" t="str">
        <f aca="false">IF(OR(H459="",I459=""),"",IF(UPPER(SUBSTITUTE(SUBSTITUTE(SUBSTITUTE(H459," ",""),",",""),";",""))=UPPER(SUBSTITUTE(SUBSTITUTE(SUBSTITUTE(I459," ",""),",",""),";","")),"Correct","Wrong"))</f>
        <v/>
      </c>
      <c r="K459" s="29"/>
      <c r="L459" s="29"/>
      <c r="M459" s="27" t="str">
        <f aca="false">IF(E459="","",IFERROR(INDEX(Lists!$G$5:$G$9,MATCH(E459,Lists!$F$5:$F$9,0)),""))</f>
        <v/>
      </c>
      <c r="N459" s="33" t="str">
        <f aca="false">IF(OR(L459="",M459=""),"",IF(L459&gt;M459,"Slow",IF(AND(J459="Wrong",L459&lt;0.5*M459),"Rushed?","OK")))</f>
        <v/>
      </c>
      <c r="O459" s="30"/>
      <c r="P459" s="30"/>
      <c r="Q459" s="34" t="str">
        <f aca="false">IF(OR(B459="",J459=""),"",IF(OR(J459="Wrong",K459="50-50",K459="Guess"),B459+Lists!$Y$5,""))</f>
        <v/>
      </c>
      <c r="R459" s="29"/>
      <c r="S459" s="34" t="str">
        <f aca="false">IF(Q459="","",B459+Lists!$Y$6)</f>
        <v/>
      </c>
      <c r="T459" s="29"/>
      <c r="U459" s="33" t="str">
        <f aca="true">IF(J459="","",IF(Q459="","—",IF(T459="Correct","Mastered",IF(OR(R459="Wrong",T459="Wrong"),"Keep reviewing",IF(AND(R459="",TODAY()&gt;=Q459),"Retry 1 DUE",IF(AND(R459="Correct",T459="",TODAY()&gt;=S459),"Retry 2 DUE",IF(R459="","Retry 1 scheduled","Retry 2 scheduled")))))))</f>
        <v/>
      </c>
    </row>
    <row r="460" customFormat="false" ht="15" hidden="false" customHeight="false" outlineLevel="0" collapsed="false">
      <c r="A460" s="27" t="str">
        <f aca="false">IF(COUNTA(B460:I460)=0,"",ROW()-4)</f>
        <v/>
      </c>
      <c r="B460" s="28"/>
      <c r="C460" s="29"/>
      <c r="D460" s="30"/>
      <c r="E460" s="29"/>
      <c r="F460" s="30"/>
      <c r="G460" s="31"/>
      <c r="H460" s="32"/>
      <c r="I460" s="32"/>
      <c r="J460" s="33" t="str">
        <f aca="false">IF(OR(H460="",I460=""),"",IF(UPPER(SUBSTITUTE(SUBSTITUTE(SUBSTITUTE(H460," ",""),",",""),";",""))=UPPER(SUBSTITUTE(SUBSTITUTE(SUBSTITUTE(I460," ",""),",",""),";","")),"Correct","Wrong"))</f>
        <v/>
      </c>
      <c r="K460" s="29"/>
      <c r="L460" s="29"/>
      <c r="M460" s="27" t="str">
        <f aca="false">IF(E460="","",IFERROR(INDEX(Lists!$G$5:$G$9,MATCH(E460,Lists!$F$5:$F$9,0)),""))</f>
        <v/>
      </c>
      <c r="N460" s="33" t="str">
        <f aca="false">IF(OR(L460="",M460=""),"",IF(L460&gt;M460,"Slow",IF(AND(J460="Wrong",L460&lt;0.5*M460),"Rushed?","OK")))</f>
        <v/>
      </c>
      <c r="O460" s="30"/>
      <c r="P460" s="30"/>
      <c r="Q460" s="34" t="str">
        <f aca="false">IF(OR(B460="",J460=""),"",IF(OR(J460="Wrong",K460="50-50",K460="Guess"),B460+Lists!$Y$5,""))</f>
        <v/>
      </c>
      <c r="R460" s="29"/>
      <c r="S460" s="34" t="str">
        <f aca="false">IF(Q460="","",B460+Lists!$Y$6)</f>
        <v/>
      </c>
      <c r="T460" s="29"/>
      <c r="U460" s="33" t="str">
        <f aca="true">IF(J460="","",IF(Q460="","—",IF(T460="Correct","Mastered",IF(OR(R460="Wrong",T460="Wrong"),"Keep reviewing",IF(AND(R460="",TODAY()&gt;=Q460),"Retry 1 DUE",IF(AND(R460="Correct",T460="",TODAY()&gt;=S460),"Retry 2 DUE",IF(R460="","Retry 1 scheduled","Retry 2 scheduled")))))))</f>
        <v/>
      </c>
    </row>
    <row r="461" customFormat="false" ht="15" hidden="false" customHeight="false" outlineLevel="0" collapsed="false">
      <c r="A461" s="27" t="str">
        <f aca="false">IF(COUNTA(B461:I461)=0,"",ROW()-4)</f>
        <v/>
      </c>
      <c r="B461" s="28"/>
      <c r="C461" s="29"/>
      <c r="D461" s="30"/>
      <c r="E461" s="29"/>
      <c r="F461" s="30"/>
      <c r="G461" s="31"/>
      <c r="H461" s="32"/>
      <c r="I461" s="32"/>
      <c r="J461" s="33" t="str">
        <f aca="false">IF(OR(H461="",I461=""),"",IF(UPPER(SUBSTITUTE(SUBSTITUTE(SUBSTITUTE(H461," ",""),",",""),";",""))=UPPER(SUBSTITUTE(SUBSTITUTE(SUBSTITUTE(I461," ",""),",",""),";","")),"Correct","Wrong"))</f>
        <v/>
      </c>
      <c r="K461" s="29"/>
      <c r="L461" s="29"/>
      <c r="M461" s="27" t="str">
        <f aca="false">IF(E461="","",IFERROR(INDEX(Lists!$G$5:$G$9,MATCH(E461,Lists!$F$5:$F$9,0)),""))</f>
        <v/>
      </c>
      <c r="N461" s="33" t="str">
        <f aca="false">IF(OR(L461="",M461=""),"",IF(L461&gt;M461,"Slow",IF(AND(J461="Wrong",L461&lt;0.5*M461),"Rushed?","OK")))</f>
        <v/>
      </c>
      <c r="O461" s="30"/>
      <c r="P461" s="30"/>
      <c r="Q461" s="34" t="str">
        <f aca="false">IF(OR(B461="",J461=""),"",IF(OR(J461="Wrong",K461="50-50",K461="Guess"),B461+Lists!$Y$5,""))</f>
        <v/>
      </c>
      <c r="R461" s="29"/>
      <c r="S461" s="34" t="str">
        <f aca="false">IF(Q461="","",B461+Lists!$Y$6)</f>
        <v/>
      </c>
      <c r="T461" s="29"/>
      <c r="U461" s="33" t="str">
        <f aca="true">IF(J461="","",IF(Q461="","—",IF(T461="Correct","Mastered",IF(OR(R461="Wrong",T461="Wrong"),"Keep reviewing",IF(AND(R461="",TODAY()&gt;=Q461),"Retry 1 DUE",IF(AND(R461="Correct",T461="",TODAY()&gt;=S461),"Retry 2 DUE",IF(R461="","Retry 1 scheduled","Retry 2 scheduled")))))))</f>
        <v/>
      </c>
    </row>
    <row r="462" customFormat="false" ht="15" hidden="false" customHeight="false" outlineLevel="0" collapsed="false">
      <c r="A462" s="27" t="str">
        <f aca="false">IF(COUNTA(B462:I462)=0,"",ROW()-4)</f>
        <v/>
      </c>
      <c r="B462" s="28"/>
      <c r="C462" s="29"/>
      <c r="D462" s="30"/>
      <c r="E462" s="29"/>
      <c r="F462" s="30"/>
      <c r="G462" s="31"/>
      <c r="H462" s="32"/>
      <c r="I462" s="32"/>
      <c r="J462" s="33" t="str">
        <f aca="false">IF(OR(H462="",I462=""),"",IF(UPPER(SUBSTITUTE(SUBSTITUTE(SUBSTITUTE(H462," ",""),",",""),";",""))=UPPER(SUBSTITUTE(SUBSTITUTE(SUBSTITUTE(I462," ",""),",",""),";","")),"Correct","Wrong"))</f>
        <v/>
      </c>
      <c r="K462" s="29"/>
      <c r="L462" s="29"/>
      <c r="M462" s="27" t="str">
        <f aca="false">IF(E462="","",IFERROR(INDEX(Lists!$G$5:$G$9,MATCH(E462,Lists!$F$5:$F$9,0)),""))</f>
        <v/>
      </c>
      <c r="N462" s="33" t="str">
        <f aca="false">IF(OR(L462="",M462=""),"",IF(L462&gt;M462,"Slow",IF(AND(J462="Wrong",L462&lt;0.5*M462),"Rushed?","OK")))</f>
        <v/>
      </c>
      <c r="O462" s="30"/>
      <c r="P462" s="30"/>
      <c r="Q462" s="34" t="str">
        <f aca="false">IF(OR(B462="",J462=""),"",IF(OR(J462="Wrong",K462="50-50",K462="Guess"),B462+Lists!$Y$5,""))</f>
        <v/>
      </c>
      <c r="R462" s="29"/>
      <c r="S462" s="34" t="str">
        <f aca="false">IF(Q462="","",B462+Lists!$Y$6)</f>
        <v/>
      </c>
      <c r="T462" s="29"/>
      <c r="U462" s="33" t="str">
        <f aca="true">IF(J462="","",IF(Q462="","—",IF(T462="Correct","Mastered",IF(OR(R462="Wrong",T462="Wrong"),"Keep reviewing",IF(AND(R462="",TODAY()&gt;=Q462),"Retry 1 DUE",IF(AND(R462="Correct",T462="",TODAY()&gt;=S462),"Retry 2 DUE",IF(R462="","Retry 1 scheduled","Retry 2 scheduled")))))))</f>
        <v/>
      </c>
    </row>
    <row r="463" customFormat="false" ht="15" hidden="false" customHeight="false" outlineLevel="0" collapsed="false">
      <c r="A463" s="27" t="str">
        <f aca="false">IF(COUNTA(B463:I463)=0,"",ROW()-4)</f>
        <v/>
      </c>
      <c r="B463" s="28"/>
      <c r="C463" s="29"/>
      <c r="D463" s="30"/>
      <c r="E463" s="29"/>
      <c r="F463" s="30"/>
      <c r="G463" s="31"/>
      <c r="H463" s="32"/>
      <c r="I463" s="32"/>
      <c r="J463" s="33" t="str">
        <f aca="false">IF(OR(H463="",I463=""),"",IF(UPPER(SUBSTITUTE(SUBSTITUTE(SUBSTITUTE(H463," ",""),",",""),";",""))=UPPER(SUBSTITUTE(SUBSTITUTE(SUBSTITUTE(I463," ",""),",",""),";","")),"Correct","Wrong"))</f>
        <v/>
      </c>
      <c r="K463" s="29"/>
      <c r="L463" s="29"/>
      <c r="M463" s="27" t="str">
        <f aca="false">IF(E463="","",IFERROR(INDEX(Lists!$G$5:$G$9,MATCH(E463,Lists!$F$5:$F$9,0)),""))</f>
        <v/>
      </c>
      <c r="N463" s="33" t="str">
        <f aca="false">IF(OR(L463="",M463=""),"",IF(L463&gt;M463,"Slow",IF(AND(J463="Wrong",L463&lt;0.5*M463),"Rushed?","OK")))</f>
        <v/>
      </c>
      <c r="O463" s="30"/>
      <c r="P463" s="30"/>
      <c r="Q463" s="34" t="str">
        <f aca="false">IF(OR(B463="",J463=""),"",IF(OR(J463="Wrong",K463="50-50",K463="Guess"),B463+Lists!$Y$5,""))</f>
        <v/>
      </c>
      <c r="R463" s="29"/>
      <c r="S463" s="34" t="str">
        <f aca="false">IF(Q463="","",B463+Lists!$Y$6)</f>
        <v/>
      </c>
      <c r="T463" s="29"/>
      <c r="U463" s="33" t="str">
        <f aca="true">IF(J463="","",IF(Q463="","—",IF(T463="Correct","Mastered",IF(OR(R463="Wrong",T463="Wrong"),"Keep reviewing",IF(AND(R463="",TODAY()&gt;=Q463),"Retry 1 DUE",IF(AND(R463="Correct",T463="",TODAY()&gt;=S463),"Retry 2 DUE",IF(R463="","Retry 1 scheduled","Retry 2 scheduled")))))))</f>
        <v/>
      </c>
    </row>
    <row r="464" customFormat="false" ht="15" hidden="false" customHeight="false" outlineLevel="0" collapsed="false">
      <c r="A464" s="27" t="str">
        <f aca="false">IF(COUNTA(B464:I464)=0,"",ROW()-4)</f>
        <v/>
      </c>
      <c r="B464" s="28"/>
      <c r="C464" s="29"/>
      <c r="D464" s="30"/>
      <c r="E464" s="29"/>
      <c r="F464" s="30"/>
      <c r="G464" s="31"/>
      <c r="H464" s="32"/>
      <c r="I464" s="32"/>
      <c r="J464" s="33" t="str">
        <f aca="false">IF(OR(H464="",I464=""),"",IF(UPPER(SUBSTITUTE(SUBSTITUTE(SUBSTITUTE(H464," ",""),",",""),";",""))=UPPER(SUBSTITUTE(SUBSTITUTE(SUBSTITUTE(I464," ",""),",",""),";","")),"Correct","Wrong"))</f>
        <v/>
      </c>
      <c r="K464" s="29"/>
      <c r="L464" s="29"/>
      <c r="M464" s="27" t="str">
        <f aca="false">IF(E464="","",IFERROR(INDEX(Lists!$G$5:$G$9,MATCH(E464,Lists!$F$5:$F$9,0)),""))</f>
        <v/>
      </c>
      <c r="N464" s="33" t="str">
        <f aca="false">IF(OR(L464="",M464=""),"",IF(L464&gt;M464,"Slow",IF(AND(J464="Wrong",L464&lt;0.5*M464),"Rushed?","OK")))</f>
        <v/>
      </c>
      <c r="O464" s="30"/>
      <c r="P464" s="30"/>
      <c r="Q464" s="34" t="str">
        <f aca="false">IF(OR(B464="",J464=""),"",IF(OR(J464="Wrong",K464="50-50",K464="Guess"),B464+Lists!$Y$5,""))</f>
        <v/>
      </c>
      <c r="R464" s="29"/>
      <c r="S464" s="34" t="str">
        <f aca="false">IF(Q464="","",B464+Lists!$Y$6)</f>
        <v/>
      </c>
      <c r="T464" s="29"/>
      <c r="U464" s="33" t="str">
        <f aca="true">IF(J464="","",IF(Q464="","—",IF(T464="Correct","Mastered",IF(OR(R464="Wrong",T464="Wrong"),"Keep reviewing",IF(AND(R464="",TODAY()&gt;=Q464),"Retry 1 DUE",IF(AND(R464="Correct",T464="",TODAY()&gt;=S464),"Retry 2 DUE",IF(R464="","Retry 1 scheduled","Retry 2 scheduled")))))))</f>
        <v/>
      </c>
    </row>
    <row r="465" customFormat="false" ht="15" hidden="false" customHeight="false" outlineLevel="0" collapsed="false">
      <c r="A465" s="27" t="str">
        <f aca="false">IF(COUNTA(B465:I465)=0,"",ROW()-4)</f>
        <v/>
      </c>
      <c r="B465" s="28"/>
      <c r="C465" s="29"/>
      <c r="D465" s="30"/>
      <c r="E465" s="29"/>
      <c r="F465" s="30"/>
      <c r="G465" s="31"/>
      <c r="H465" s="32"/>
      <c r="I465" s="32"/>
      <c r="J465" s="33" t="str">
        <f aca="false">IF(OR(H465="",I465=""),"",IF(UPPER(SUBSTITUTE(SUBSTITUTE(SUBSTITUTE(H465," ",""),",",""),";",""))=UPPER(SUBSTITUTE(SUBSTITUTE(SUBSTITUTE(I465," ",""),",",""),";","")),"Correct","Wrong"))</f>
        <v/>
      </c>
      <c r="K465" s="29"/>
      <c r="L465" s="29"/>
      <c r="M465" s="27" t="str">
        <f aca="false">IF(E465="","",IFERROR(INDEX(Lists!$G$5:$G$9,MATCH(E465,Lists!$F$5:$F$9,0)),""))</f>
        <v/>
      </c>
      <c r="N465" s="33" t="str">
        <f aca="false">IF(OR(L465="",M465=""),"",IF(L465&gt;M465,"Slow",IF(AND(J465="Wrong",L465&lt;0.5*M465),"Rushed?","OK")))</f>
        <v/>
      </c>
      <c r="O465" s="30"/>
      <c r="P465" s="30"/>
      <c r="Q465" s="34" t="str">
        <f aca="false">IF(OR(B465="",J465=""),"",IF(OR(J465="Wrong",K465="50-50",K465="Guess"),B465+Lists!$Y$5,""))</f>
        <v/>
      </c>
      <c r="R465" s="29"/>
      <c r="S465" s="34" t="str">
        <f aca="false">IF(Q465="","",B465+Lists!$Y$6)</f>
        <v/>
      </c>
      <c r="T465" s="29"/>
      <c r="U465" s="33" t="str">
        <f aca="true">IF(J465="","",IF(Q465="","—",IF(T465="Correct","Mastered",IF(OR(R465="Wrong",T465="Wrong"),"Keep reviewing",IF(AND(R465="",TODAY()&gt;=Q465),"Retry 1 DUE",IF(AND(R465="Correct",T465="",TODAY()&gt;=S465),"Retry 2 DUE",IF(R465="","Retry 1 scheduled","Retry 2 scheduled")))))))</f>
        <v/>
      </c>
    </row>
    <row r="466" customFormat="false" ht="15" hidden="false" customHeight="false" outlineLevel="0" collapsed="false">
      <c r="A466" s="27" t="str">
        <f aca="false">IF(COUNTA(B466:I466)=0,"",ROW()-4)</f>
        <v/>
      </c>
      <c r="B466" s="28"/>
      <c r="C466" s="29"/>
      <c r="D466" s="30"/>
      <c r="E466" s="29"/>
      <c r="F466" s="30"/>
      <c r="G466" s="31"/>
      <c r="H466" s="32"/>
      <c r="I466" s="32"/>
      <c r="J466" s="33" t="str">
        <f aca="false">IF(OR(H466="",I466=""),"",IF(UPPER(SUBSTITUTE(SUBSTITUTE(SUBSTITUTE(H466," ",""),",",""),";",""))=UPPER(SUBSTITUTE(SUBSTITUTE(SUBSTITUTE(I466," ",""),",",""),";","")),"Correct","Wrong"))</f>
        <v/>
      </c>
      <c r="K466" s="29"/>
      <c r="L466" s="29"/>
      <c r="M466" s="27" t="str">
        <f aca="false">IF(E466="","",IFERROR(INDEX(Lists!$G$5:$G$9,MATCH(E466,Lists!$F$5:$F$9,0)),""))</f>
        <v/>
      </c>
      <c r="N466" s="33" t="str">
        <f aca="false">IF(OR(L466="",M466=""),"",IF(L466&gt;M466,"Slow",IF(AND(J466="Wrong",L466&lt;0.5*M466),"Rushed?","OK")))</f>
        <v/>
      </c>
      <c r="O466" s="30"/>
      <c r="P466" s="30"/>
      <c r="Q466" s="34" t="str">
        <f aca="false">IF(OR(B466="",J466=""),"",IF(OR(J466="Wrong",K466="50-50",K466="Guess"),B466+Lists!$Y$5,""))</f>
        <v/>
      </c>
      <c r="R466" s="29"/>
      <c r="S466" s="34" t="str">
        <f aca="false">IF(Q466="","",B466+Lists!$Y$6)</f>
        <v/>
      </c>
      <c r="T466" s="29"/>
      <c r="U466" s="33" t="str">
        <f aca="true">IF(J466="","",IF(Q466="","—",IF(T466="Correct","Mastered",IF(OR(R466="Wrong",T466="Wrong"),"Keep reviewing",IF(AND(R466="",TODAY()&gt;=Q466),"Retry 1 DUE",IF(AND(R466="Correct",T466="",TODAY()&gt;=S466),"Retry 2 DUE",IF(R466="","Retry 1 scheduled","Retry 2 scheduled")))))))</f>
        <v/>
      </c>
    </row>
    <row r="467" customFormat="false" ht="15" hidden="false" customHeight="false" outlineLevel="0" collapsed="false">
      <c r="A467" s="27" t="str">
        <f aca="false">IF(COUNTA(B467:I467)=0,"",ROW()-4)</f>
        <v/>
      </c>
      <c r="B467" s="28"/>
      <c r="C467" s="29"/>
      <c r="D467" s="30"/>
      <c r="E467" s="29"/>
      <c r="F467" s="30"/>
      <c r="G467" s="31"/>
      <c r="H467" s="32"/>
      <c r="I467" s="32"/>
      <c r="J467" s="33" t="str">
        <f aca="false">IF(OR(H467="",I467=""),"",IF(UPPER(SUBSTITUTE(SUBSTITUTE(SUBSTITUTE(H467," ",""),",",""),";",""))=UPPER(SUBSTITUTE(SUBSTITUTE(SUBSTITUTE(I467," ",""),",",""),";","")),"Correct","Wrong"))</f>
        <v/>
      </c>
      <c r="K467" s="29"/>
      <c r="L467" s="29"/>
      <c r="M467" s="27" t="str">
        <f aca="false">IF(E467="","",IFERROR(INDEX(Lists!$G$5:$G$9,MATCH(E467,Lists!$F$5:$F$9,0)),""))</f>
        <v/>
      </c>
      <c r="N467" s="33" t="str">
        <f aca="false">IF(OR(L467="",M467=""),"",IF(L467&gt;M467,"Slow",IF(AND(J467="Wrong",L467&lt;0.5*M467),"Rushed?","OK")))</f>
        <v/>
      </c>
      <c r="O467" s="30"/>
      <c r="P467" s="30"/>
      <c r="Q467" s="34" t="str">
        <f aca="false">IF(OR(B467="",J467=""),"",IF(OR(J467="Wrong",K467="50-50",K467="Guess"),B467+Lists!$Y$5,""))</f>
        <v/>
      </c>
      <c r="R467" s="29"/>
      <c r="S467" s="34" t="str">
        <f aca="false">IF(Q467="","",B467+Lists!$Y$6)</f>
        <v/>
      </c>
      <c r="T467" s="29"/>
      <c r="U467" s="33" t="str">
        <f aca="true">IF(J467="","",IF(Q467="","—",IF(T467="Correct","Mastered",IF(OR(R467="Wrong",T467="Wrong"),"Keep reviewing",IF(AND(R467="",TODAY()&gt;=Q467),"Retry 1 DUE",IF(AND(R467="Correct",T467="",TODAY()&gt;=S467),"Retry 2 DUE",IF(R467="","Retry 1 scheduled","Retry 2 scheduled")))))))</f>
        <v/>
      </c>
    </row>
    <row r="468" customFormat="false" ht="15" hidden="false" customHeight="false" outlineLevel="0" collapsed="false">
      <c r="A468" s="27" t="str">
        <f aca="false">IF(COUNTA(B468:I468)=0,"",ROW()-4)</f>
        <v/>
      </c>
      <c r="B468" s="28"/>
      <c r="C468" s="29"/>
      <c r="D468" s="30"/>
      <c r="E468" s="29"/>
      <c r="F468" s="30"/>
      <c r="G468" s="31"/>
      <c r="H468" s="32"/>
      <c r="I468" s="32"/>
      <c r="J468" s="33" t="str">
        <f aca="false">IF(OR(H468="",I468=""),"",IF(UPPER(SUBSTITUTE(SUBSTITUTE(SUBSTITUTE(H468," ",""),",",""),";",""))=UPPER(SUBSTITUTE(SUBSTITUTE(SUBSTITUTE(I468," ",""),",",""),";","")),"Correct","Wrong"))</f>
        <v/>
      </c>
      <c r="K468" s="29"/>
      <c r="L468" s="29"/>
      <c r="M468" s="27" t="str">
        <f aca="false">IF(E468="","",IFERROR(INDEX(Lists!$G$5:$G$9,MATCH(E468,Lists!$F$5:$F$9,0)),""))</f>
        <v/>
      </c>
      <c r="N468" s="33" t="str">
        <f aca="false">IF(OR(L468="",M468=""),"",IF(L468&gt;M468,"Slow",IF(AND(J468="Wrong",L468&lt;0.5*M468),"Rushed?","OK")))</f>
        <v/>
      </c>
      <c r="O468" s="30"/>
      <c r="P468" s="30"/>
      <c r="Q468" s="34" t="str">
        <f aca="false">IF(OR(B468="",J468=""),"",IF(OR(J468="Wrong",K468="50-50",K468="Guess"),B468+Lists!$Y$5,""))</f>
        <v/>
      </c>
      <c r="R468" s="29"/>
      <c r="S468" s="34" t="str">
        <f aca="false">IF(Q468="","",B468+Lists!$Y$6)</f>
        <v/>
      </c>
      <c r="T468" s="29"/>
      <c r="U468" s="33" t="str">
        <f aca="true">IF(J468="","",IF(Q468="","—",IF(T468="Correct","Mastered",IF(OR(R468="Wrong",T468="Wrong"),"Keep reviewing",IF(AND(R468="",TODAY()&gt;=Q468),"Retry 1 DUE",IF(AND(R468="Correct",T468="",TODAY()&gt;=S468),"Retry 2 DUE",IF(R468="","Retry 1 scheduled","Retry 2 scheduled")))))))</f>
        <v/>
      </c>
    </row>
    <row r="469" customFormat="false" ht="15" hidden="false" customHeight="false" outlineLevel="0" collapsed="false">
      <c r="A469" s="27" t="str">
        <f aca="false">IF(COUNTA(B469:I469)=0,"",ROW()-4)</f>
        <v/>
      </c>
      <c r="B469" s="28"/>
      <c r="C469" s="29"/>
      <c r="D469" s="30"/>
      <c r="E469" s="29"/>
      <c r="F469" s="30"/>
      <c r="G469" s="31"/>
      <c r="H469" s="32"/>
      <c r="I469" s="32"/>
      <c r="J469" s="33" t="str">
        <f aca="false">IF(OR(H469="",I469=""),"",IF(UPPER(SUBSTITUTE(SUBSTITUTE(SUBSTITUTE(H469," ",""),",",""),";",""))=UPPER(SUBSTITUTE(SUBSTITUTE(SUBSTITUTE(I469," ",""),",",""),";","")),"Correct","Wrong"))</f>
        <v/>
      </c>
      <c r="K469" s="29"/>
      <c r="L469" s="29"/>
      <c r="M469" s="27" t="str">
        <f aca="false">IF(E469="","",IFERROR(INDEX(Lists!$G$5:$G$9,MATCH(E469,Lists!$F$5:$F$9,0)),""))</f>
        <v/>
      </c>
      <c r="N469" s="33" t="str">
        <f aca="false">IF(OR(L469="",M469=""),"",IF(L469&gt;M469,"Slow",IF(AND(J469="Wrong",L469&lt;0.5*M469),"Rushed?","OK")))</f>
        <v/>
      </c>
      <c r="O469" s="30"/>
      <c r="P469" s="30"/>
      <c r="Q469" s="34" t="str">
        <f aca="false">IF(OR(B469="",J469=""),"",IF(OR(J469="Wrong",K469="50-50",K469="Guess"),B469+Lists!$Y$5,""))</f>
        <v/>
      </c>
      <c r="R469" s="29"/>
      <c r="S469" s="34" t="str">
        <f aca="false">IF(Q469="","",B469+Lists!$Y$6)</f>
        <v/>
      </c>
      <c r="T469" s="29"/>
      <c r="U469" s="33" t="str">
        <f aca="true">IF(J469="","",IF(Q469="","—",IF(T469="Correct","Mastered",IF(OR(R469="Wrong",T469="Wrong"),"Keep reviewing",IF(AND(R469="",TODAY()&gt;=Q469),"Retry 1 DUE",IF(AND(R469="Correct",T469="",TODAY()&gt;=S469),"Retry 2 DUE",IF(R469="","Retry 1 scheduled","Retry 2 scheduled")))))))</f>
        <v/>
      </c>
    </row>
    <row r="470" customFormat="false" ht="15" hidden="false" customHeight="false" outlineLevel="0" collapsed="false">
      <c r="A470" s="27" t="str">
        <f aca="false">IF(COUNTA(B470:I470)=0,"",ROW()-4)</f>
        <v/>
      </c>
      <c r="B470" s="28"/>
      <c r="C470" s="29"/>
      <c r="D470" s="30"/>
      <c r="E470" s="29"/>
      <c r="F470" s="30"/>
      <c r="G470" s="31"/>
      <c r="H470" s="32"/>
      <c r="I470" s="32"/>
      <c r="J470" s="33" t="str">
        <f aca="false">IF(OR(H470="",I470=""),"",IF(UPPER(SUBSTITUTE(SUBSTITUTE(SUBSTITUTE(H470," ",""),",",""),";",""))=UPPER(SUBSTITUTE(SUBSTITUTE(SUBSTITUTE(I470," ",""),",",""),";","")),"Correct","Wrong"))</f>
        <v/>
      </c>
      <c r="K470" s="29"/>
      <c r="L470" s="29"/>
      <c r="M470" s="27" t="str">
        <f aca="false">IF(E470="","",IFERROR(INDEX(Lists!$G$5:$G$9,MATCH(E470,Lists!$F$5:$F$9,0)),""))</f>
        <v/>
      </c>
      <c r="N470" s="33" t="str">
        <f aca="false">IF(OR(L470="",M470=""),"",IF(L470&gt;M470,"Slow",IF(AND(J470="Wrong",L470&lt;0.5*M470),"Rushed?","OK")))</f>
        <v/>
      </c>
      <c r="O470" s="30"/>
      <c r="P470" s="30"/>
      <c r="Q470" s="34" t="str">
        <f aca="false">IF(OR(B470="",J470=""),"",IF(OR(J470="Wrong",K470="50-50",K470="Guess"),B470+Lists!$Y$5,""))</f>
        <v/>
      </c>
      <c r="R470" s="29"/>
      <c r="S470" s="34" t="str">
        <f aca="false">IF(Q470="","",B470+Lists!$Y$6)</f>
        <v/>
      </c>
      <c r="T470" s="29"/>
      <c r="U470" s="33" t="str">
        <f aca="true">IF(J470="","",IF(Q470="","—",IF(T470="Correct","Mastered",IF(OR(R470="Wrong",T470="Wrong"),"Keep reviewing",IF(AND(R470="",TODAY()&gt;=Q470),"Retry 1 DUE",IF(AND(R470="Correct",T470="",TODAY()&gt;=S470),"Retry 2 DUE",IF(R470="","Retry 1 scheduled","Retry 2 scheduled")))))))</f>
        <v/>
      </c>
    </row>
    <row r="471" customFormat="false" ht="15" hidden="false" customHeight="false" outlineLevel="0" collapsed="false">
      <c r="A471" s="27" t="str">
        <f aca="false">IF(COUNTA(B471:I471)=0,"",ROW()-4)</f>
        <v/>
      </c>
      <c r="B471" s="28"/>
      <c r="C471" s="29"/>
      <c r="D471" s="30"/>
      <c r="E471" s="29"/>
      <c r="F471" s="30"/>
      <c r="G471" s="31"/>
      <c r="H471" s="32"/>
      <c r="I471" s="32"/>
      <c r="J471" s="33" t="str">
        <f aca="false">IF(OR(H471="",I471=""),"",IF(UPPER(SUBSTITUTE(SUBSTITUTE(SUBSTITUTE(H471," ",""),",",""),";",""))=UPPER(SUBSTITUTE(SUBSTITUTE(SUBSTITUTE(I471," ",""),",",""),";","")),"Correct","Wrong"))</f>
        <v/>
      </c>
      <c r="K471" s="29"/>
      <c r="L471" s="29"/>
      <c r="M471" s="27" t="str">
        <f aca="false">IF(E471="","",IFERROR(INDEX(Lists!$G$5:$G$9,MATCH(E471,Lists!$F$5:$F$9,0)),""))</f>
        <v/>
      </c>
      <c r="N471" s="33" t="str">
        <f aca="false">IF(OR(L471="",M471=""),"",IF(L471&gt;M471,"Slow",IF(AND(J471="Wrong",L471&lt;0.5*M471),"Rushed?","OK")))</f>
        <v/>
      </c>
      <c r="O471" s="30"/>
      <c r="P471" s="30"/>
      <c r="Q471" s="34" t="str">
        <f aca="false">IF(OR(B471="",J471=""),"",IF(OR(J471="Wrong",K471="50-50",K471="Guess"),B471+Lists!$Y$5,""))</f>
        <v/>
      </c>
      <c r="R471" s="29"/>
      <c r="S471" s="34" t="str">
        <f aca="false">IF(Q471="","",B471+Lists!$Y$6)</f>
        <v/>
      </c>
      <c r="T471" s="29"/>
      <c r="U471" s="33" t="str">
        <f aca="true">IF(J471="","",IF(Q471="","—",IF(T471="Correct","Mastered",IF(OR(R471="Wrong",T471="Wrong"),"Keep reviewing",IF(AND(R471="",TODAY()&gt;=Q471),"Retry 1 DUE",IF(AND(R471="Correct",T471="",TODAY()&gt;=S471),"Retry 2 DUE",IF(R471="","Retry 1 scheduled","Retry 2 scheduled")))))))</f>
        <v/>
      </c>
    </row>
    <row r="472" customFormat="false" ht="15" hidden="false" customHeight="false" outlineLevel="0" collapsed="false">
      <c r="A472" s="27" t="str">
        <f aca="false">IF(COUNTA(B472:I472)=0,"",ROW()-4)</f>
        <v/>
      </c>
      <c r="B472" s="28"/>
      <c r="C472" s="29"/>
      <c r="D472" s="30"/>
      <c r="E472" s="29"/>
      <c r="F472" s="30"/>
      <c r="G472" s="31"/>
      <c r="H472" s="32"/>
      <c r="I472" s="32"/>
      <c r="J472" s="33" t="str">
        <f aca="false">IF(OR(H472="",I472=""),"",IF(UPPER(SUBSTITUTE(SUBSTITUTE(SUBSTITUTE(H472," ",""),",",""),";",""))=UPPER(SUBSTITUTE(SUBSTITUTE(SUBSTITUTE(I472," ",""),",",""),";","")),"Correct","Wrong"))</f>
        <v/>
      </c>
      <c r="K472" s="29"/>
      <c r="L472" s="29"/>
      <c r="M472" s="27" t="str">
        <f aca="false">IF(E472="","",IFERROR(INDEX(Lists!$G$5:$G$9,MATCH(E472,Lists!$F$5:$F$9,0)),""))</f>
        <v/>
      </c>
      <c r="N472" s="33" t="str">
        <f aca="false">IF(OR(L472="",M472=""),"",IF(L472&gt;M472,"Slow",IF(AND(J472="Wrong",L472&lt;0.5*M472),"Rushed?","OK")))</f>
        <v/>
      </c>
      <c r="O472" s="30"/>
      <c r="P472" s="30"/>
      <c r="Q472" s="34" t="str">
        <f aca="false">IF(OR(B472="",J472=""),"",IF(OR(J472="Wrong",K472="50-50",K472="Guess"),B472+Lists!$Y$5,""))</f>
        <v/>
      </c>
      <c r="R472" s="29"/>
      <c r="S472" s="34" t="str">
        <f aca="false">IF(Q472="","",B472+Lists!$Y$6)</f>
        <v/>
      </c>
      <c r="T472" s="29"/>
      <c r="U472" s="33" t="str">
        <f aca="true">IF(J472="","",IF(Q472="","—",IF(T472="Correct","Mastered",IF(OR(R472="Wrong",T472="Wrong"),"Keep reviewing",IF(AND(R472="",TODAY()&gt;=Q472),"Retry 1 DUE",IF(AND(R472="Correct",T472="",TODAY()&gt;=S472),"Retry 2 DUE",IF(R472="","Retry 1 scheduled","Retry 2 scheduled")))))))</f>
        <v/>
      </c>
    </row>
    <row r="473" customFormat="false" ht="15" hidden="false" customHeight="false" outlineLevel="0" collapsed="false">
      <c r="A473" s="27" t="str">
        <f aca="false">IF(COUNTA(B473:I473)=0,"",ROW()-4)</f>
        <v/>
      </c>
      <c r="B473" s="28"/>
      <c r="C473" s="29"/>
      <c r="D473" s="30"/>
      <c r="E473" s="29"/>
      <c r="F473" s="30"/>
      <c r="G473" s="31"/>
      <c r="H473" s="32"/>
      <c r="I473" s="32"/>
      <c r="J473" s="33" t="str">
        <f aca="false">IF(OR(H473="",I473=""),"",IF(UPPER(SUBSTITUTE(SUBSTITUTE(SUBSTITUTE(H473," ",""),",",""),";",""))=UPPER(SUBSTITUTE(SUBSTITUTE(SUBSTITUTE(I473," ",""),",",""),";","")),"Correct","Wrong"))</f>
        <v/>
      </c>
      <c r="K473" s="29"/>
      <c r="L473" s="29"/>
      <c r="M473" s="27" t="str">
        <f aca="false">IF(E473="","",IFERROR(INDEX(Lists!$G$5:$G$9,MATCH(E473,Lists!$F$5:$F$9,0)),""))</f>
        <v/>
      </c>
      <c r="N473" s="33" t="str">
        <f aca="false">IF(OR(L473="",M473=""),"",IF(L473&gt;M473,"Slow",IF(AND(J473="Wrong",L473&lt;0.5*M473),"Rushed?","OK")))</f>
        <v/>
      </c>
      <c r="O473" s="30"/>
      <c r="P473" s="30"/>
      <c r="Q473" s="34" t="str">
        <f aca="false">IF(OR(B473="",J473=""),"",IF(OR(J473="Wrong",K473="50-50",K473="Guess"),B473+Lists!$Y$5,""))</f>
        <v/>
      </c>
      <c r="R473" s="29"/>
      <c r="S473" s="34" t="str">
        <f aca="false">IF(Q473="","",B473+Lists!$Y$6)</f>
        <v/>
      </c>
      <c r="T473" s="29"/>
      <c r="U473" s="33" t="str">
        <f aca="true">IF(J473="","",IF(Q473="","—",IF(T473="Correct","Mastered",IF(OR(R473="Wrong",T473="Wrong"),"Keep reviewing",IF(AND(R473="",TODAY()&gt;=Q473),"Retry 1 DUE",IF(AND(R473="Correct",T473="",TODAY()&gt;=S473),"Retry 2 DUE",IF(R473="","Retry 1 scheduled","Retry 2 scheduled")))))))</f>
        <v/>
      </c>
    </row>
    <row r="474" customFormat="false" ht="15" hidden="false" customHeight="false" outlineLevel="0" collapsed="false">
      <c r="A474" s="27" t="str">
        <f aca="false">IF(COUNTA(B474:I474)=0,"",ROW()-4)</f>
        <v/>
      </c>
      <c r="B474" s="28"/>
      <c r="C474" s="29"/>
      <c r="D474" s="30"/>
      <c r="E474" s="29"/>
      <c r="F474" s="30"/>
      <c r="G474" s="31"/>
      <c r="H474" s="32"/>
      <c r="I474" s="32"/>
      <c r="J474" s="33" t="str">
        <f aca="false">IF(OR(H474="",I474=""),"",IF(UPPER(SUBSTITUTE(SUBSTITUTE(SUBSTITUTE(H474," ",""),",",""),";",""))=UPPER(SUBSTITUTE(SUBSTITUTE(SUBSTITUTE(I474," ",""),",",""),";","")),"Correct","Wrong"))</f>
        <v/>
      </c>
      <c r="K474" s="29"/>
      <c r="L474" s="29"/>
      <c r="M474" s="27" t="str">
        <f aca="false">IF(E474="","",IFERROR(INDEX(Lists!$G$5:$G$9,MATCH(E474,Lists!$F$5:$F$9,0)),""))</f>
        <v/>
      </c>
      <c r="N474" s="33" t="str">
        <f aca="false">IF(OR(L474="",M474=""),"",IF(L474&gt;M474,"Slow",IF(AND(J474="Wrong",L474&lt;0.5*M474),"Rushed?","OK")))</f>
        <v/>
      </c>
      <c r="O474" s="30"/>
      <c r="P474" s="30"/>
      <c r="Q474" s="34" t="str">
        <f aca="false">IF(OR(B474="",J474=""),"",IF(OR(J474="Wrong",K474="50-50",K474="Guess"),B474+Lists!$Y$5,""))</f>
        <v/>
      </c>
      <c r="R474" s="29"/>
      <c r="S474" s="34" t="str">
        <f aca="false">IF(Q474="","",B474+Lists!$Y$6)</f>
        <v/>
      </c>
      <c r="T474" s="29"/>
      <c r="U474" s="33" t="str">
        <f aca="true">IF(J474="","",IF(Q474="","—",IF(T474="Correct","Mastered",IF(OR(R474="Wrong",T474="Wrong"),"Keep reviewing",IF(AND(R474="",TODAY()&gt;=Q474),"Retry 1 DUE",IF(AND(R474="Correct",T474="",TODAY()&gt;=S474),"Retry 2 DUE",IF(R474="","Retry 1 scheduled","Retry 2 scheduled")))))))</f>
        <v/>
      </c>
    </row>
    <row r="475" customFormat="false" ht="15" hidden="false" customHeight="false" outlineLevel="0" collapsed="false">
      <c r="A475" s="27" t="str">
        <f aca="false">IF(COUNTA(B475:I475)=0,"",ROW()-4)</f>
        <v/>
      </c>
      <c r="B475" s="28"/>
      <c r="C475" s="29"/>
      <c r="D475" s="30"/>
      <c r="E475" s="29"/>
      <c r="F475" s="30"/>
      <c r="G475" s="31"/>
      <c r="H475" s="32"/>
      <c r="I475" s="32"/>
      <c r="J475" s="33" t="str">
        <f aca="false">IF(OR(H475="",I475=""),"",IF(UPPER(SUBSTITUTE(SUBSTITUTE(SUBSTITUTE(H475," ",""),",",""),";",""))=UPPER(SUBSTITUTE(SUBSTITUTE(SUBSTITUTE(I475," ",""),",",""),";","")),"Correct","Wrong"))</f>
        <v/>
      </c>
      <c r="K475" s="29"/>
      <c r="L475" s="29"/>
      <c r="M475" s="27" t="str">
        <f aca="false">IF(E475="","",IFERROR(INDEX(Lists!$G$5:$G$9,MATCH(E475,Lists!$F$5:$F$9,0)),""))</f>
        <v/>
      </c>
      <c r="N475" s="33" t="str">
        <f aca="false">IF(OR(L475="",M475=""),"",IF(L475&gt;M475,"Slow",IF(AND(J475="Wrong",L475&lt;0.5*M475),"Rushed?","OK")))</f>
        <v/>
      </c>
      <c r="O475" s="30"/>
      <c r="P475" s="30"/>
      <c r="Q475" s="34" t="str">
        <f aca="false">IF(OR(B475="",J475=""),"",IF(OR(J475="Wrong",K475="50-50",K475="Guess"),B475+Lists!$Y$5,""))</f>
        <v/>
      </c>
      <c r="R475" s="29"/>
      <c r="S475" s="34" t="str">
        <f aca="false">IF(Q475="","",B475+Lists!$Y$6)</f>
        <v/>
      </c>
      <c r="T475" s="29"/>
      <c r="U475" s="33" t="str">
        <f aca="true">IF(J475="","",IF(Q475="","—",IF(T475="Correct","Mastered",IF(OR(R475="Wrong",T475="Wrong"),"Keep reviewing",IF(AND(R475="",TODAY()&gt;=Q475),"Retry 1 DUE",IF(AND(R475="Correct",T475="",TODAY()&gt;=S475),"Retry 2 DUE",IF(R475="","Retry 1 scheduled","Retry 2 scheduled")))))))</f>
        <v/>
      </c>
    </row>
    <row r="476" customFormat="false" ht="15" hidden="false" customHeight="false" outlineLevel="0" collapsed="false">
      <c r="A476" s="27" t="str">
        <f aca="false">IF(COUNTA(B476:I476)=0,"",ROW()-4)</f>
        <v/>
      </c>
      <c r="B476" s="28"/>
      <c r="C476" s="29"/>
      <c r="D476" s="30"/>
      <c r="E476" s="29"/>
      <c r="F476" s="30"/>
      <c r="G476" s="31"/>
      <c r="H476" s="32"/>
      <c r="I476" s="32"/>
      <c r="J476" s="33" t="str">
        <f aca="false">IF(OR(H476="",I476=""),"",IF(UPPER(SUBSTITUTE(SUBSTITUTE(SUBSTITUTE(H476," ",""),",",""),";",""))=UPPER(SUBSTITUTE(SUBSTITUTE(SUBSTITUTE(I476," ",""),",",""),";","")),"Correct","Wrong"))</f>
        <v/>
      </c>
      <c r="K476" s="29"/>
      <c r="L476" s="29"/>
      <c r="M476" s="27" t="str">
        <f aca="false">IF(E476="","",IFERROR(INDEX(Lists!$G$5:$G$9,MATCH(E476,Lists!$F$5:$F$9,0)),""))</f>
        <v/>
      </c>
      <c r="N476" s="33" t="str">
        <f aca="false">IF(OR(L476="",M476=""),"",IF(L476&gt;M476,"Slow",IF(AND(J476="Wrong",L476&lt;0.5*M476),"Rushed?","OK")))</f>
        <v/>
      </c>
      <c r="O476" s="30"/>
      <c r="P476" s="30"/>
      <c r="Q476" s="34" t="str">
        <f aca="false">IF(OR(B476="",J476=""),"",IF(OR(J476="Wrong",K476="50-50",K476="Guess"),B476+Lists!$Y$5,""))</f>
        <v/>
      </c>
      <c r="R476" s="29"/>
      <c r="S476" s="34" t="str">
        <f aca="false">IF(Q476="","",B476+Lists!$Y$6)</f>
        <v/>
      </c>
      <c r="T476" s="29"/>
      <c r="U476" s="33" t="str">
        <f aca="true">IF(J476="","",IF(Q476="","—",IF(T476="Correct","Mastered",IF(OR(R476="Wrong",T476="Wrong"),"Keep reviewing",IF(AND(R476="",TODAY()&gt;=Q476),"Retry 1 DUE",IF(AND(R476="Correct",T476="",TODAY()&gt;=S476),"Retry 2 DUE",IF(R476="","Retry 1 scheduled","Retry 2 scheduled")))))))</f>
        <v/>
      </c>
    </row>
    <row r="477" customFormat="false" ht="15" hidden="false" customHeight="false" outlineLevel="0" collapsed="false">
      <c r="A477" s="27" t="str">
        <f aca="false">IF(COUNTA(B477:I477)=0,"",ROW()-4)</f>
        <v/>
      </c>
      <c r="B477" s="28"/>
      <c r="C477" s="29"/>
      <c r="D477" s="30"/>
      <c r="E477" s="29"/>
      <c r="F477" s="30"/>
      <c r="G477" s="31"/>
      <c r="H477" s="32"/>
      <c r="I477" s="32"/>
      <c r="J477" s="33" t="str">
        <f aca="false">IF(OR(H477="",I477=""),"",IF(UPPER(SUBSTITUTE(SUBSTITUTE(SUBSTITUTE(H477," ",""),",",""),";",""))=UPPER(SUBSTITUTE(SUBSTITUTE(SUBSTITUTE(I477," ",""),",",""),";","")),"Correct","Wrong"))</f>
        <v/>
      </c>
      <c r="K477" s="29"/>
      <c r="L477" s="29"/>
      <c r="M477" s="27" t="str">
        <f aca="false">IF(E477="","",IFERROR(INDEX(Lists!$G$5:$G$9,MATCH(E477,Lists!$F$5:$F$9,0)),""))</f>
        <v/>
      </c>
      <c r="N477" s="33" t="str">
        <f aca="false">IF(OR(L477="",M477=""),"",IF(L477&gt;M477,"Slow",IF(AND(J477="Wrong",L477&lt;0.5*M477),"Rushed?","OK")))</f>
        <v/>
      </c>
      <c r="O477" s="30"/>
      <c r="P477" s="30"/>
      <c r="Q477" s="34" t="str">
        <f aca="false">IF(OR(B477="",J477=""),"",IF(OR(J477="Wrong",K477="50-50",K477="Guess"),B477+Lists!$Y$5,""))</f>
        <v/>
      </c>
      <c r="R477" s="29"/>
      <c r="S477" s="34" t="str">
        <f aca="false">IF(Q477="","",B477+Lists!$Y$6)</f>
        <v/>
      </c>
      <c r="T477" s="29"/>
      <c r="U477" s="33" t="str">
        <f aca="true">IF(J477="","",IF(Q477="","—",IF(T477="Correct","Mastered",IF(OR(R477="Wrong",T477="Wrong"),"Keep reviewing",IF(AND(R477="",TODAY()&gt;=Q477),"Retry 1 DUE",IF(AND(R477="Correct",T477="",TODAY()&gt;=S477),"Retry 2 DUE",IF(R477="","Retry 1 scheduled","Retry 2 scheduled")))))))</f>
        <v/>
      </c>
    </row>
    <row r="478" customFormat="false" ht="15" hidden="false" customHeight="false" outlineLevel="0" collapsed="false">
      <c r="A478" s="27" t="str">
        <f aca="false">IF(COUNTA(B478:I478)=0,"",ROW()-4)</f>
        <v/>
      </c>
      <c r="B478" s="28"/>
      <c r="C478" s="29"/>
      <c r="D478" s="30"/>
      <c r="E478" s="29"/>
      <c r="F478" s="30"/>
      <c r="G478" s="31"/>
      <c r="H478" s="32"/>
      <c r="I478" s="32"/>
      <c r="J478" s="33" t="str">
        <f aca="false">IF(OR(H478="",I478=""),"",IF(UPPER(SUBSTITUTE(SUBSTITUTE(SUBSTITUTE(H478," ",""),",",""),";",""))=UPPER(SUBSTITUTE(SUBSTITUTE(SUBSTITUTE(I478," ",""),",",""),";","")),"Correct","Wrong"))</f>
        <v/>
      </c>
      <c r="K478" s="29"/>
      <c r="L478" s="29"/>
      <c r="M478" s="27" t="str">
        <f aca="false">IF(E478="","",IFERROR(INDEX(Lists!$G$5:$G$9,MATCH(E478,Lists!$F$5:$F$9,0)),""))</f>
        <v/>
      </c>
      <c r="N478" s="33" t="str">
        <f aca="false">IF(OR(L478="",M478=""),"",IF(L478&gt;M478,"Slow",IF(AND(J478="Wrong",L478&lt;0.5*M478),"Rushed?","OK")))</f>
        <v/>
      </c>
      <c r="O478" s="30"/>
      <c r="P478" s="30"/>
      <c r="Q478" s="34" t="str">
        <f aca="false">IF(OR(B478="",J478=""),"",IF(OR(J478="Wrong",K478="50-50",K478="Guess"),B478+Lists!$Y$5,""))</f>
        <v/>
      </c>
      <c r="R478" s="29"/>
      <c r="S478" s="34" t="str">
        <f aca="false">IF(Q478="","",B478+Lists!$Y$6)</f>
        <v/>
      </c>
      <c r="T478" s="29"/>
      <c r="U478" s="33" t="str">
        <f aca="true">IF(J478="","",IF(Q478="","—",IF(T478="Correct","Mastered",IF(OR(R478="Wrong",T478="Wrong"),"Keep reviewing",IF(AND(R478="",TODAY()&gt;=Q478),"Retry 1 DUE",IF(AND(R478="Correct",T478="",TODAY()&gt;=S478),"Retry 2 DUE",IF(R478="","Retry 1 scheduled","Retry 2 scheduled")))))))</f>
        <v/>
      </c>
    </row>
    <row r="479" customFormat="false" ht="15" hidden="false" customHeight="false" outlineLevel="0" collapsed="false">
      <c r="A479" s="27" t="str">
        <f aca="false">IF(COUNTA(B479:I479)=0,"",ROW()-4)</f>
        <v/>
      </c>
      <c r="B479" s="28"/>
      <c r="C479" s="29"/>
      <c r="D479" s="30"/>
      <c r="E479" s="29"/>
      <c r="F479" s="30"/>
      <c r="G479" s="31"/>
      <c r="H479" s="32"/>
      <c r="I479" s="32"/>
      <c r="J479" s="33" t="str">
        <f aca="false">IF(OR(H479="",I479=""),"",IF(UPPER(SUBSTITUTE(SUBSTITUTE(SUBSTITUTE(H479," ",""),",",""),";",""))=UPPER(SUBSTITUTE(SUBSTITUTE(SUBSTITUTE(I479," ",""),",",""),";","")),"Correct","Wrong"))</f>
        <v/>
      </c>
      <c r="K479" s="29"/>
      <c r="L479" s="29"/>
      <c r="M479" s="27" t="str">
        <f aca="false">IF(E479="","",IFERROR(INDEX(Lists!$G$5:$G$9,MATCH(E479,Lists!$F$5:$F$9,0)),""))</f>
        <v/>
      </c>
      <c r="N479" s="33" t="str">
        <f aca="false">IF(OR(L479="",M479=""),"",IF(L479&gt;M479,"Slow",IF(AND(J479="Wrong",L479&lt;0.5*M479),"Rushed?","OK")))</f>
        <v/>
      </c>
      <c r="O479" s="30"/>
      <c r="P479" s="30"/>
      <c r="Q479" s="34" t="str">
        <f aca="false">IF(OR(B479="",J479=""),"",IF(OR(J479="Wrong",K479="50-50",K479="Guess"),B479+Lists!$Y$5,""))</f>
        <v/>
      </c>
      <c r="R479" s="29"/>
      <c r="S479" s="34" t="str">
        <f aca="false">IF(Q479="","",B479+Lists!$Y$6)</f>
        <v/>
      </c>
      <c r="T479" s="29"/>
      <c r="U479" s="33" t="str">
        <f aca="true">IF(J479="","",IF(Q479="","—",IF(T479="Correct","Mastered",IF(OR(R479="Wrong",T479="Wrong"),"Keep reviewing",IF(AND(R479="",TODAY()&gt;=Q479),"Retry 1 DUE",IF(AND(R479="Correct",T479="",TODAY()&gt;=S479),"Retry 2 DUE",IF(R479="","Retry 1 scheduled","Retry 2 scheduled")))))))</f>
        <v/>
      </c>
    </row>
    <row r="480" customFormat="false" ht="15" hidden="false" customHeight="false" outlineLevel="0" collapsed="false">
      <c r="A480" s="27" t="str">
        <f aca="false">IF(COUNTA(B480:I480)=0,"",ROW()-4)</f>
        <v/>
      </c>
      <c r="B480" s="28"/>
      <c r="C480" s="29"/>
      <c r="D480" s="30"/>
      <c r="E480" s="29"/>
      <c r="F480" s="30"/>
      <c r="G480" s="31"/>
      <c r="H480" s="32"/>
      <c r="I480" s="32"/>
      <c r="J480" s="33" t="str">
        <f aca="false">IF(OR(H480="",I480=""),"",IF(UPPER(SUBSTITUTE(SUBSTITUTE(SUBSTITUTE(H480," ",""),",",""),";",""))=UPPER(SUBSTITUTE(SUBSTITUTE(SUBSTITUTE(I480," ",""),",",""),";","")),"Correct","Wrong"))</f>
        <v/>
      </c>
      <c r="K480" s="29"/>
      <c r="L480" s="29"/>
      <c r="M480" s="27" t="str">
        <f aca="false">IF(E480="","",IFERROR(INDEX(Lists!$G$5:$G$9,MATCH(E480,Lists!$F$5:$F$9,0)),""))</f>
        <v/>
      </c>
      <c r="N480" s="33" t="str">
        <f aca="false">IF(OR(L480="",M480=""),"",IF(L480&gt;M480,"Slow",IF(AND(J480="Wrong",L480&lt;0.5*M480),"Rushed?","OK")))</f>
        <v/>
      </c>
      <c r="O480" s="30"/>
      <c r="P480" s="30"/>
      <c r="Q480" s="34" t="str">
        <f aca="false">IF(OR(B480="",J480=""),"",IF(OR(J480="Wrong",K480="50-50",K480="Guess"),B480+Lists!$Y$5,""))</f>
        <v/>
      </c>
      <c r="R480" s="29"/>
      <c r="S480" s="34" t="str">
        <f aca="false">IF(Q480="","",B480+Lists!$Y$6)</f>
        <v/>
      </c>
      <c r="T480" s="29"/>
      <c r="U480" s="33" t="str">
        <f aca="true">IF(J480="","",IF(Q480="","—",IF(T480="Correct","Mastered",IF(OR(R480="Wrong",T480="Wrong"),"Keep reviewing",IF(AND(R480="",TODAY()&gt;=Q480),"Retry 1 DUE",IF(AND(R480="Correct",T480="",TODAY()&gt;=S480),"Retry 2 DUE",IF(R480="","Retry 1 scheduled","Retry 2 scheduled")))))))</f>
        <v/>
      </c>
    </row>
    <row r="481" customFormat="false" ht="15" hidden="false" customHeight="false" outlineLevel="0" collapsed="false">
      <c r="A481" s="27" t="str">
        <f aca="false">IF(COUNTA(B481:I481)=0,"",ROW()-4)</f>
        <v/>
      </c>
      <c r="B481" s="28"/>
      <c r="C481" s="29"/>
      <c r="D481" s="30"/>
      <c r="E481" s="29"/>
      <c r="F481" s="30"/>
      <c r="G481" s="31"/>
      <c r="H481" s="32"/>
      <c r="I481" s="32"/>
      <c r="J481" s="33" t="str">
        <f aca="false">IF(OR(H481="",I481=""),"",IF(UPPER(SUBSTITUTE(SUBSTITUTE(SUBSTITUTE(H481," ",""),",",""),";",""))=UPPER(SUBSTITUTE(SUBSTITUTE(SUBSTITUTE(I481," ",""),",",""),";","")),"Correct","Wrong"))</f>
        <v/>
      </c>
      <c r="K481" s="29"/>
      <c r="L481" s="29"/>
      <c r="M481" s="27" t="str">
        <f aca="false">IF(E481="","",IFERROR(INDEX(Lists!$G$5:$G$9,MATCH(E481,Lists!$F$5:$F$9,0)),""))</f>
        <v/>
      </c>
      <c r="N481" s="33" t="str">
        <f aca="false">IF(OR(L481="",M481=""),"",IF(L481&gt;M481,"Slow",IF(AND(J481="Wrong",L481&lt;0.5*M481),"Rushed?","OK")))</f>
        <v/>
      </c>
      <c r="O481" s="30"/>
      <c r="P481" s="30"/>
      <c r="Q481" s="34" t="str">
        <f aca="false">IF(OR(B481="",J481=""),"",IF(OR(J481="Wrong",K481="50-50",K481="Guess"),B481+Lists!$Y$5,""))</f>
        <v/>
      </c>
      <c r="R481" s="29"/>
      <c r="S481" s="34" t="str">
        <f aca="false">IF(Q481="","",B481+Lists!$Y$6)</f>
        <v/>
      </c>
      <c r="T481" s="29"/>
      <c r="U481" s="33" t="str">
        <f aca="true">IF(J481="","",IF(Q481="","—",IF(T481="Correct","Mastered",IF(OR(R481="Wrong",T481="Wrong"),"Keep reviewing",IF(AND(R481="",TODAY()&gt;=Q481),"Retry 1 DUE",IF(AND(R481="Correct",T481="",TODAY()&gt;=S481),"Retry 2 DUE",IF(R481="","Retry 1 scheduled","Retry 2 scheduled")))))))</f>
        <v/>
      </c>
    </row>
    <row r="482" customFormat="false" ht="15" hidden="false" customHeight="false" outlineLevel="0" collapsed="false">
      <c r="A482" s="27" t="str">
        <f aca="false">IF(COUNTA(B482:I482)=0,"",ROW()-4)</f>
        <v/>
      </c>
      <c r="B482" s="28"/>
      <c r="C482" s="29"/>
      <c r="D482" s="30"/>
      <c r="E482" s="29"/>
      <c r="F482" s="30"/>
      <c r="G482" s="31"/>
      <c r="H482" s="32"/>
      <c r="I482" s="32"/>
      <c r="J482" s="33" t="str">
        <f aca="false">IF(OR(H482="",I482=""),"",IF(UPPER(SUBSTITUTE(SUBSTITUTE(SUBSTITUTE(H482," ",""),",",""),";",""))=UPPER(SUBSTITUTE(SUBSTITUTE(SUBSTITUTE(I482," ",""),",",""),";","")),"Correct","Wrong"))</f>
        <v/>
      </c>
      <c r="K482" s="29"/>
      <c r="L482" s="29"/>
      <c r="M482" s="27" t="str">
        <f aca="false">IF(E482="","",IFERROR(INDEX(Lists!$G$5:$G$9,MATCH(E482,Lists!$F$5:$F$9,0)),""))</f>
        <v/>
      </c>
      <c r="N482" s="33" t="str">
        <f aca="false">IF(OR(L482="",M482=""),"",IF(L482&gt;M482,"Slow",IF(AND(J482="Wrong",L482&lt;0.5*M482),"Rushed?","OK")))</f>
        <v/>
      </c>
      <c r="O482" s="30"/>
      <c r="P482" s="30"/>
      <c r="Q482" s="34" t="str">
        <f aca="false">IF(OR(B482="",J482=""),"",IF(OR(J482="Wrong",K482="50-50",K482="Guess"),B482+Lists!$Y$5,""))</f>
        <v/>
      </c>
      <c r="R482" s="29"/>
      <c r="S482" s="34" t="str">
        <f aca="false">IF(Q482="","",B482+Lists!$Y$6)</f>
        <v/>
      </c>
      <c r="T482" s="29"/>
      <c r="U482" s="33" t="str">
        <f aca="true">IF(J482="","",IF(Q482="","—",IF(T482="Correct","Mastered",IF(OR(R482="Wrong",T482="Wrong"),"Keep reviewing",IF(AND(R482="",TODAY()&gt;=Q482),"Retry 1 DUE",IF(AND(R482="Correct",T482="",TODAY()&gt;=S482),"Retry 2 DUE",IF(R482="","Retry 1 scheduled","Retry 2 scheduled")))))))</f>
        <v/>
      </c>
    </row>
    <row r="483" customFormat="false" ht="15" hidden="false" customHeight="false" outlineLevel="0" collapsed="false">
      <c r="A483" s="27" t="str">
        <f aca="false">IF(COUNTA(B483:I483)=0,"",ROW()-4)</f>
        <v/>
      </c>
      <c r="B483" s="28"/>
      <c r="C483" s="29"/>
      <c r="D483" s="30"/>
      <c r="E483" s="29"/>
      <c r="F483" s="30"/>
      <c r="G483" s="31"/>
      <c r="H483" s="32"/>
      <c r="I483" s="32"/>
      <c r="J483" s="33" t="str">
        <f aca="false">IF(OR(H483="",I483=""),"",IF(UPPER(SUBSTITUTE(SUBSTITUTE(SUBSTITUTE(H483," ",""),",",""),";",""))=UPPER(SUBSTITUTE(SUBSTITUTE(SUBSTITUTE(I483," ",""),",",""),";","")),"Correct","Wrong"))</f>
        <v/>
      </c>
      <c r="K483" s="29"/>
      <c r="L483" s="29"/>
      <c r="M483" s="27" t="str">
        <f aca="false">IF(E483="","",IFERROR(INDEX(Lists!$G$5:$G$9,MATCH(E483,Lists!$F$5:$F$9,0)),""))</f>
        <v/>
      </c>
      <c r="N483" s="33" t="str">
        <f aca="false">IF(OR(L483="",M483=""),"",IF(L483&gt;M483,"Slow",IF(AND(J483="Wrong",L483&lt;0.5*M483),"Rushed?","OK")))</f>
        <v/>
      </c>
      <c r="O483" s="30"/>
      <c r="P483" s="30"/>
      <c r="Q483" s="34" t="str">
        <f aca="false">IF(OR(B483="",J483=""),"",IF(OR(J483="Wrong",K483="50-50",K483="Guess"),B483+Lists!$Y$5,""))</f>
        <v/>
      </c>
      <c r="R483" s="29"/>
      <c r="S483" s="34" t="str">
        <f aca="false">IF(Q483="","",B483+Lists!$Y$6)</f>
        <v/>
      </c>
      <c r="T483" s="29"/>
      <c r="U483" s="33" t="str">
        <f aca="true">IF(J483="","",IF(Q483="","—",IF(T483="Correct","Mastered",IF(OR(R483="Wrong",T483="Wrong"),"Keep reviewing",IF(AND(R483="",TODAY()&gt;=Q483),"Retry 1 DUE",IF(AND(R483="Correct",T483="",TODAY()&gt;=S483),"Retry 2 DUE",IF(R483="","Retry 1 scheduled","Retry 2 scheduled")))))))</f>
        <v/>
      </c>
    </row>
    <row r="484" customFormat="false" ht="15" hidden="false" customHeight="false" outlineLevel="0" collapsed="false">
      <c r="A484" s="27" t="str">
        <f aca="false">IF(COUNTA(B484:I484)=0,"",ROW()-4)</f>
        <v/>
      </c>
      <c r="B484" s="28"/>
      <c r="C484" s="29"/>
      <c r="D484" s="30"/>
      <c r="E484" s="29"/>
      <c r="F484" s="30"/>
      <c r="G484" s="31"/>
      <c r="H484" s="32"/>
      <c r="I484" s="32"/>
      <c r="J484" s="33" t="str">
        <f aca="false">IF(OR(H484="",I484=""),"",IF(UPPER(SUBSTITUTE(SUBSTITUTE(SUBSTITUTE(H484," ",""),",",""),";",""))=UPPER(SUBSTITUTE(SUBSTITUTE(SUBSTITUTE(I484," ",""),",",""),";","")),"Correct","Wrong"))</f>
        <v/>
      </c>
      <c r="K484" s="29"/>
      <c r="L484" s="29"/>
      <c r="M484" s="27" t="str">
        <f aca="false">IF(E484="","",IFERROR(INDEX(Lists!$G$5:$G$9,MATCH(E484,Lists!$F$5:$F$9,0)),""))</f>
        <v/>
      </c>
      <c r="N484" s="33" t="str">
        <f aca="false">IF(OR(L484="",M484=""),"",IF(L484&gt;M484,"Slow",IF(AND(J484="Wrong",L484&lt;0.5*M484),"Rushed?","OK")))</f>
        <v/>
      </c>
      <c r="O484" s="30"/>
      <c r="P484" s="30"/>
      <c r="Q484" s="34" t="str">
        <f aca="false">IF(OR(B484="",J484=""),"",IF(OR(J484="Wrong",K484="50-50",K484="Guess"),B484+Lists!$Y$5,""))</f>
        <v/>
      </c>
      <c r="R484" s="29"/>
      <c r="S484" s="34" t="str">
        <f aca="false">IF(Q484="","",B484+Lists!$Y$6)</f>
        <v/>
      </c>
      <c r="T484" s="29"/>
      <c r="U484" s="33" t="str">
        <f aca="true">IF(J484="","",IF(Q484="","—",IF(T484="Correct","Mastered",IF(OR(R484="Wrong",T484="Wrong"),"Keep reviewing",IF(AND(R484="",TODAY()&gt;=Q484),"Retry 1 DUE",IF(AND(R484="Correct",T484="",TODAY()&gt;=S484),"Retry 2 DUE",IF(R484="","Retry 1 scheduled","Retry 2 scheduled")))))))</f>
        <v/>
      </c>
    </row>
    <row r="485" customFormat="false" ht="15" hidden="false" customHeight="false" outlineLevel="0" collapsed="false">
      <c r="A485" s="27" t="str">
        <f aca="false">IF(COUNTA(B485:I485)=0,"",ROW()-4)</f>
        <v/>
      </c>
      <c r="B485" s="28"/>
      <c r="C485" s="29"/>
      <c r="D485" s="30"/>
      <c r="E485" s="29"/>
      <c r="F485" s="30"/>
      <c r="G485" s="31"/>
      <c r="H485" s="32"/>
      <c r="I485" s="32"/>
      <c r="J485" s="33" t="str">
        <f aca="false">IF(OR(H485="",I485=""),"",IF(UPPER(SUBSTITUTE(SUBSTITUTE(SUBSTITUTE(H485," ",""),",",""),";",""))=UPPER(SUBSTITUTE(SUBSTITUTE(SUBSTITUTE(I485," ",""),",",""),";","")),"Correct","Wrong"))</f>
        <v/>
      </c>
      <c r="K485" s="29"/>
      <c r="L485" s="29"/>
      <c r="M485" s="27" t="str">
        <f aca="false">IF(E485="","",IFERROR(INDEX(Lists!$G$5:$G$9,MATCH(E485,Lists!$F$5:$F$9,0)),""))</f>
        <v/>
      </c>
      <c r="N485" s="33" t="str">
        <f aca="false">IF(OR(L485="",M485=""),"",IF(L485&gt;M485,"Slow",IF(AND(J485="Wrong",L485&lt;0.5*M485),"Rushed?","OK")))</f>
        <v/>
      </c>
      <c r="O485" s="30"/>
      <c r="P485" s="30"/>
      <c r="Q485" s="34" t="str">
        <f aca="false">IF(OR(B485="",J485=""),"",IF(OR(J485="Wrong",K485="50-50",K485="Guess"),B485+Lists!$Y$5,""))</f>
        <v/>
      </c>
      <c r="R485" s="29"/>
      <c r="S485" s="34" t="str">
        <f aca="false">IF(Q485="","",B485+Lists!$Y$6)</f>
        <v/>
      </c>
      <c r="T485" s="29"/>
      <c r="U485" s="33" t="str">
        <f aca="true">IF(J485="","",IF(Q485="","—",IF(T485="Correct","Mastered",IF(OR(R485="Wrong",T485="Wrong"),"Keep reviewing",IF(AND(R485="",TODAY()&gt;=Q485),"Retry 1 DUE",IF(AND(R485="Correct",T485="",TODAY()&gt;=S485),"Retry 2 DUE",IF(R485="","Retry 1 scheduled","Retry 2 scheduled")))))))</f>
        <v/>
      </c>
    </row>
    <row r="486" customFormat="false" ht="15" hidden="false" customHeight="false" outlineLevel="0" collapsed="false">
      <c r="A486" s="27" t="str">
        <f aca="false">IF(COUNTA(B486:I486)=0,"",ROW()-4)</f>
        <v/>
      </c>
      <c r="B486" s="28"/>
      <c r="C486" s="29"/>
      <c r="D486" s="30"/>
      <c r="E486" s="29"/>
      <c r="F486" s="30"/>
      <c r="G486" s="31"/>
      <c r="H486" s="32"/>
      <c r="I486" s="32"/>
      <c r="J486" s="33" t="str">
        <f aca="false">IF(OR(H486="",I486=""),"",IF(UPPER(SUBSTITUTE(SUBSTITUTE(SUBSTITUTE(H486," ",""),",",""),";",""))=UPPER(SUBSTITUTE(SUBSTITUTE(SUBSTITUTE(I486," ",""),",",""),";","")),"Correct","Wrong"))</f>
        <v/>
      </c>
      <c r="K486" s="29"/>
      <c r="L486" s="29"/>
      <c r="M486" s="27" t="str">
        <f aca="false">IF(E486="","",IFERROR(INDEX(Lists!$G$5:$G$9,MATCH(E486,Lists!$F$5:$F$9,0)),""))</f>
        <v/>
      </c>
      <c r="N486" s="33" t="str">
        <f aca="false">IF(OR(L486="",M486=""),"",IF(L486&gt;M486,"Slow",IF(AND(J486="Wrong",L486&lt;0.5*M486),"Rushed?","OK")))</f>
        <v/>
      </c>
      <c r="O486" s="30"/>
      <c r="P486" s="30"/>
      <c r="Q486" s="34" t="str">
        <f aca="false">IF(OR(B486="",J486=""),"",IF(OR(J486="Wrong",K486="50-50",K486="Guess"),B486+Lists!$Y$5,""))</f>
        <v/>
      </c>
      <c r="R486" s="29"/>
      <c r="S486" s="34" t="str">
        <f aca="false">IF(Q486="","",B486+Lists!$Y$6)</f>
        <v/>
      </c>
      <c r="T486" s="29"/>
      <c r="U486" s="33" t="str">
        <f aca="true">IF(J486="","",IF(Q486="","—",IF(T486="Correct","Mastered",IF(OR(R486="Wrong",T486="Wrong"),"Keep reviewing",IF(AND(R486="",TODAY()&gt;=Q486),"Retry 1 DUE",IF(AND(R486="Correct",T486="",TODAY()&gt;=S486),"Retry 2 DUE",IF(R486="","Retry 1 scheduled","Retry 2 scheduled")))))))</f>
        <v/>
      </c>
    </row>
    <row r="487" customFormat="false" ht="15" hidden="false" customHeight="false" outlineLevel="0" collapsed="false">
      <c r="A487" s="27" t="str">
        <f aca="false">IF(COUNTA(B487:I487)=0,"",ROW()-4)</f>
        <v/>
      </c>
      <c r="B487" s="28"/>
      <c r="C487" s="29"/>
      <c r="D487" s="30"/>
      <c r="E487" s="29"/>
      <c r="F487" s="30"/>
      <c r="G487" s="31"/>
      <c r="H487" s="32"/>
      <c r="I487" s="32"/>
      <c r="J487" s="33" t="str">
        <f aca="false">IF(OR(H487="",I487=""),"",IF(UPPER(SUBSTITUTE(SUBSTITUTE(SUBSTITUTE(H487," ",""),",",""),";",""))=UPPER(SUBSTITUTE(SUBSTITUTE(SUBSTITUTE(I487," ",""),",",""),";","")),"Correct","Wrong"))</f>
        <v/>
      </c>
      <c r="K487" s="29"/>
      <c r="L487" s="29"/>
      <c r="M487" s="27" t="str">
        <f aca="false">IF(E487="","",IFERROR(INDEX(Lists!$G$5:$G$9,MATCH(E487,Lists!$F$5:$F$9,0)),""))</f>
        <v/>
      </c>
      <c r="N487" s="33" t="str">
        <f aca="false">IF(OR(L487="",M487=""),"",IF(L487&gt;M487,"Slow",IF(AND(J487="Wrong",L487&lt;0.5*M487),"Rushed?","OK")))</f>
        <v/>
      </c>
      <c r="O487" s="30"/>
      <c r="P487" s="30"/>
      <c r="Q487" s="34" t="str">
        <f aca="false">IF(OR(B487="",J487=""),"",IF(OR(J487="Wrong",K487="50-50",K487="Guess"),B487+Lists!$Y$5,""))</f>
        <v/>
      </c>
      <c r="R487" s="29"/>
      <c r="S487" s="34" t="str">
        <f aca="false">IF(Q487="","",B487+Lists!$Y$6)</f>
        <v/>
      </c>
      <c r="T487" s="29"/>
      <c r="U487" s="33" t="str">
        <f aca="true">IF(J487="","",IF(Q487="","—",IF(T487="Correct","Mastered",IF(OR(R487="Wrong",T487="Wrong"),"Keep reviewing",IF(AND(R487="",TODAY()&gt;=Q487),"Retry 1 DUE",IF(AND(R487="Correct",T487="",TODAY()&gt;=S487),"Retry 2 DUE",IF(R487="","Retry 1 scheduled","Retry 2 scheduled")))))))</f>
        <v/>
      </c>
    </row>
    <row r="488" customFormat="false" ht="15" hidden="false" customHeight="false" outlineLevel="0" collapsed="false">
      <c r="A488" s="27" t="str">
        <f aca="false">IF(COUNTA(B488:I488)=0,"",ROW()-4)</f>
        <v/>
      </c>
      <c r="B488" s="28"/>
      <c r="C488" s="29"/>
      <c r="D488" s="30"/>
      <c r="E488" s="29"/>
      <c r="F488" s="30"/>
      <c r="G488" s="31"/>
      <c r="H488" s="32"/>
      <c r="I488" s="32"/>
      <c r="J488" s="33" t="str">
        <f aca="false">IF(OR(H488="",I488=""),"",IF(UPPER(SUBSTITUTE(SUBSTITUTE(SUBSTITUTE(H488," ",""),",",""),";",""))=UPPER(SUBSTITUTE(SUBSTITUTE(SUBSTITUTE(I488," ",""),",",""),";","")),"Correct","Wrong"))</f>
        <v/>
      </c>
      <c r="K488" s="29"/>
      <c r="L488" s="29"/>
      <c r="M488" s="27" t="str">
        <f aca="false">IF(E488="","",IFERROR(INDEX(Lists!$G$5:$G$9,MATCH(E488,Lists!$F$5:$F$9,0)),""))</f>
        <v/>
      </c>
      <c r="N488" s="33" t="str">
        <f aca="false">IF(OR(L488="",M488=""),"",IF(L488&gt;M488,"Slow",IF(AND(J488="Wrong",L488&lt;0.5*M488),"Rushed?","OK")))</f>
        <v/>
      </c>
      <c r="O488" s="30"/>
      <c r="P488" s="30"/>
      <c r="Q488" s="34" t="str">
        <f aca="false">IF(OR(B488="",J488=""),"",IF(OR(J488="Wrong",K488="50-50",K488="Guess"),B488+Lists!$Y$5,""))</f>
        <v/>
      </c>
      <c r="R488" s="29"/>
      <c r="S488" s="34" t="str">
        <f aca="false">IF(Q488="","",B488+Lists!$Y$6)</f>
        <v/>
      </c>
      <c r="T488" s="29"/>
      <c r="U488" s="33" t="str">
        <f aca="true">IF(J488="","",IF(Q488="","—",IF(T488="Correct","Mastered",IF(OR(R488="Wrong",T488="Wrong"),"Keep reviewing",IF(AND(R488="",TODAY()&gt;=Q488),"Retry 1 DUE",IF(AND(R488="Correct",T488="",TODAY()&gt;=S488),"Retry 2 DUE",IF(R488="","Retry 1 scheduled","Retry 2 scheduled")))))))</f>
        <v/>
      </c>
    </row>
    <row r="489" customFormat="false" ht="15" hidden="false" customHeight="false" outlineLevel="0" collapsed="false">
      <c r="A489" s="27" t="str">
        <f aca="false">IF(COUNTA(B489:I489)=0,"",ROW()-4)</f>
        <v/>
      </c>
      <c r="B489" s="28"/>
      <c r="C489" s="29"/>
      <c r="D489" s="30"/>
      <c r="E489" s="29"/>
      <c r="F489" s="30"/>
      <c r="G489" s="31"/>
      <c r="H489" s="32"/>
      <c r="I489" s="32"/>
      <c r="J489" s="33" t="str">
        <f aca="false">IF(OR(H489="",I489=""),"",IF(UPPER(SUBSTITUTE(SUBSTITUTE(SUBSTITUTE(H489," ",""),",",""),";",""))=UPPER(SUBSTITUTE(SUBSTITUTE(SUBSTITUTE(I489," ",""),",",""),";","")),"Correct","Wrong"))</f>
        <v/>
      </c>
      <c r="K489" s="29"/>
      <c r="L489" s="29"/>
      <c r="M489" s="27" t="str">
        <f aca="false">IF(E489="","",IFERROR(INDEX(Lists!$G$5:$G$9,MATCH(E489,Lists!$F$5:$F$9,0)),""))</f>
        <v/>
      </c>
      <c r="N489" s="33" t="str">
        <f aca="false">IF(OR(L489="",M489=""),"",IF(L489&gt;M489,"Slow",IF(AND(J489="Wrong",L489&lt;0.5*M489),"Rushed?","OK")))</f>
        <v/>
      </c>
      <c r="O489" s="30"/>
      <c r="P489" s="30"/>
      <c r="Q489" s="34" t="str">
        <f aca="false">IF(OR(B489="",J489=""),"",IF(OR(J489="Wrong",K489="50-50",K489="Guess"),B489+Lists!$Y$5,""))</f>
        <v/>
      </c>
      <c r="R489" s="29"/>
      <c r="S489" s="34" t="str">
        <f aca="false">IF(Q489="","",B489+Lists!$Y$6)</f>
        <v/>
      </c>
      <c r="T489" s="29"/>
      <c r="U489" s="33" t="str">
        <f aca="true">IF(J489="","",IF(Q489="","—",IF(T489="Correct","Mastered",IF(OR(R489="Wrong",T489="Wrong"),"Keep reviewing",IF(AND(R489="",TODAY()&gt;=Q489),"Retry 1 DUE",IF(AND(R489="Correct",T489="",TODAY()&gt;=S489),"Retry 2 DUE",IF(R489="","Retry 1 scheduled","Retry 2 scheduled")))))))</f>
        <v/>
      </c>
    </row>
    <row r="490" customFormat="false" ht="15" hidden="false" customHeight="false" outlineLevel="0" collapsed="false">
      <c r="A490" s="27" t="str">
        <f aca="false">IF(COUNTA(B490:I490)=0,"",ROW()-4)</f>
        <v/>
      </c>
      <c r="B490" s="28"/>
      <c r="C490" s="29"/>
      <c r="D490" s="30"/>
      <c r="E490" s="29"/>
      <c r="F490" s="30"/>
      <c r="G490" s="31"/>
      <c r="H490" s="32"/>
      <c r="I490" s="32"/>
      <c r="J490" s="33" t="str">
        <f aca="false">IF(OR(H490="",I490=""),"",IF(UPPER(SUBSTITUTE(SUBSTITUTE(SUBSTITUTE(H490," ",""),",",""),";",""))=UPPER(SUBSTITUTE(SUBSTITUTE(SUBSTITUTE(I490," ",""),",",""),";","")),"Correct","Wrong"))</f>
        <v/>
      </c>
      <c r="K490" s="29"/>
      <c r="L490" s="29"/>
      <c r="M490" s="27" t="str">
        <f aca="false">IF(E490="","",IFERROR(INDEX(Lists!$G$5:$G$9,MATCH(E490,Lists!$F$5:$F$9,0)),""))</f>
        <v/>
      </c>
      <c r="N490" s="33" t="str">
        <f aca="false">IF(OR(L490="",M490=""),"",IF(L490&gt;M490,"Slow",IF(AND(J490="Wrong",L490&lt;0.5*M490),"Rushed?","OK")))</f>
        <v/>
      </c>
      <c r="O490" s="30"/>
      <c r="P490" s="30"/>
      <c r="Q490" s="34" t="str">
        <f aca="false">IF(OR(B490="",J490=""),"",IF(OR(J490="Wrong",K490="50-50",K490="Guess"),B490+Lists!$Y$5,""))</f>
        <v/>
      </c>
      <c r="R490" s="29"/>
      <c r="S490" s="34" t="str">
        <f aca="false">IF(Q490="","",B490+Lists!$Y$6)</f>
        <v/>
      </c>
      <c r="T490" s="29"/>
      <c r="U490" s="33" t="str">
        <f aca="true">IF(J490="","",IF(Q490="","—",IF(T490="Correct","Mastered",IF(OR(R490="Wrong",T490="Wrong"),"Keep reviewing",IF(AND(R490="",TODAY()&gt;=Q490),"Retry 1 DUE",IF(AND(R490="Correct",T490="",TODAY()&gt;=S490),"Retry 2 DUE",IF(R490="","Retry 1 scheduled","Retry 2 scheduled")))))))</f>
        <v/>
      </c>
    </row>
    <row r="491" customFormat="false" ht="15" hidden="false" customHeight="false" outlineLevel="0" collapsed="false">
      <c r="A491" s="27" t="str">
        <f aca="false">IF(COUNTA(B491:I491)=0,"",ROW()-4)</f>
        <v/>
      </c>
      <c r="B491" s="28"/>
      <c r="C491" s="29"/>
      <c r="D491" s="30"/>
      <c r="E491" s="29"/>
      <c r="F491" s="30"/>
      <c r="G491" s="31"/>
      <c r="H491" s="32"/>
      <c r="I491" s="32"/>
      <c r="J491" s="33" t="str">
        <f aca="false">IF(OR(H491="",I491=""),"",IF(UPPER(SUBSTITUTE(SUBSTITUTE(SUBSTITUTE(H491," ",""),",",""),";",""))=UPPER(SUBSTITUTE(SUBSTITUTE(SUBSTITUTE(I491," ",""),",",""),";","")),"Correct","Wrong"))</f>
        <v/>
      </c>
      <c r="K491" s="29"/>
      <c r="L491" s="29"/>
      <c r="M491" s="27" t="str">
        <f aca="false">IF(E491="","",IFERROR(INDEX(Lists!$G$5:$G$9,MATCH(E491,Lists!$F$5:$F$9,0)),""))</f>
        <v/>
      </c>
      <c r="N491" s="33" t="str">
        <f aca="false">IF(OR(L491="",M491=""),"",IF(L491&gt;M491,"Slow",IF(AND(J491="Wrong",L491&lt;0.5*M491),"Rushed?","OK")))</f>
        <v/>
      </c>
      <c r="O491" s="30"/>
      <c r="P491" s="30"/>
      <c r="Q491" s="34" t="str">
        <f aca="false">IF(OR(B491="",J491=""),"",IF(OR(J491="Wrong",K491="50-50",K491="Guess"),B491+Lists!$Y$5,""))</f>
        <v/>
      </c>
      <c r="R491" s="29"/>
      <c r="S491" s="34" t="str">
        <f aca="false">IF(Q491="","",B491+Lists!$Y$6)</f>
        <v/>
      </c>
      <c r="T491" s="29"/>
      <c r="U491" s="33" t="str">
        <f aca="true">IF(J491="","",IF(Q491="","—",IF(T491="Correct","Mastered",IF(OR(R491="Wrong",T491="Wrong"),"Keep reviewing",IF(AND(R491="",TODAY()&gt;=Q491),"Retry 1 DUE",IF(AND(R491="Correct",T491="",TODAY()&gt;=S491),"Retry 2 DUE",IF(R491="","Retry 1 scheduled","Retry 2 scheduled")))))))</f>
        <v/>
      </c>
    </row>
    <row r="492" customFormat="false" ht="15" hidden="false" customHeight="false" outlineLevel="0" collapsed="false">
      <c r="A492" s="27" t="str">
        <f aca="false">IF(COUNTA(B492:I492)=0,"",ROW()-4)</f>
        <v/>
      </c>
      <c r="B492" s="28"/>
      <c r="C492" s="29"/>
      <c r="D492" s="30"/>
      <c r="E492" s="29"/>
      <c r="F492" s="30"/>
      <c r="G492" s="31"/>
      <c r="H492" s="32"/>
      <c r="I492" s="32"/>
      <c r="J492" s="33" t="str">
        <f aca="false">IF(OR(H492="",I492=""),"",IF(UPPER(SUBSTITUTE(SUBSTITUTE(SUBSTITUTE(H492," ",""),",",""),";",""))=UPPER(SUBSTITUTE(SUBSTITUTE(SUBSTITUTE(I492," ",""),",",""),";","")),"Correct","Wrong"))</f>
        <v/>
      </c>
      <c r="K492" s="29"/>
      <c r="L492" s="29"/>
      <c r="M492" s="27" t="str">
        <f aca="false">IF(E492="","",IFERROR(INDEX(Lists!$G$5:$G$9,MATCH(E492,Lists!$F$5:$F$9,0)),""))</f>
        <v/>
      </c>
      <c r="N492" s="33" t="str">
        <f aca="false">IF(OR(L492="",M492=""),"",IF(L492&gt;M492,"Slow",IF(AND(J492="Wrong",L492&lt;0.5*M492),"Rushed?","OK")))</f>
        <v/>
      </c>
      <c r="O492" s="30"/>
      <c r="P492" s="30"/>
      <c r="Q492" s="34" t="str">
        <f aca="false">IF(OR(B492="",J492=""),"",IF(OR(J492="Wrong",K492="50-50",K492="Guess"),B492+Lists!$Y$5,""))</f>
        <v/>
      </c>
      <c r="R492" s="29"/>
      <c r="S492" s="34" t="str">
        <f aca="false">IF(Q492="","",B492+Lists!$Y$6)</f>
        <v/>
      </c>
      <c r="T492" s="29"/>
      <c r="U492" s="33" t="str">
        <f aca="true">IF(J492="","",IF(Q492="","—",IF(T492="Correct","Mastered",IF(OR(R492="Wrong",T492="Wrong"),"Keep reviewing",IF(AND(R492="",TODAY()&gt;=Q492),"Retry 1 DUE",IF(AND(R492="Correct",T492="",TODAY()&gt;=S492),"Retry 2 DUE",IF(R492="","Retry 1 scheduled","Retry 2 scheduled")))))))</f>
        <v/>
      </c>
    </row>
    <row r="493" customFormat="false" ht="15" hidden="false" customHeight="false" outlineLevel="0" collapsed="false">
      <c r="A493" s="27" t="str">
        <f aca="false">IF(COUNTA(B493:I493)=0,"",ROW()-4)</f>
        <v/>
      </c>
      <c r="B493" s="28"/>
      <c r="C493" s="29"/>
      <c r="D493" s="30"/>
      <c r="E493" s="29"/>
      <c r="F493" s="30"/>
      <c r="G493" s="31"/>
      <c r="H493" s="32"/>
      <c r="I493" s="32"/>
      <c r="J493" s="33" t="str">
        <f aca="false">IF(OR(H493="",I493=""),"",IF(UPPER(SUBSTITUTE(SUBSTITUTE(SUBSTITUTE(H493," ",""),",",""),";",""))=UPPER(SUBSTITUTE(SUBSTITUTE(SUBSTITUTE(I493," ",""),",",""),";","")),"Correct","Wrong"))</f>
        <v/>
      </c>
      <c r="K493" s="29"/>
      <c r="L493" s="29"/>
      <c r="M493" s="27" t="str">
        <f aca="false">IF(E493="","",IFERROR(INDEX(Lists!$G$5:$G$9,MATCH(E493,Lists!$F$5:$F$9,0)),""))</f>
        <v/>
      </c>
      <c r="N493" s="33" t="str">
        <f aca="false">IF(OR(L493="",M493=""),"",IF(L493&gt;M493,"Slow",IF(AND(J493="Wrong",L493&lt;0.5*M493),"Rushed?","OK")))</f>
        <v/>
      </c>
      <c r="O493" s="30"/>
      <c r="P493" s="30"/>
      <c r="Q493" s="34" t="str">
        <f aca="false">IF(OR(B493="",J493=""),"",IF(OR(J493="Wrong",K493="50-50",K493="Guess"),B493+Lists!$Y$5,""))</f>
        <v/>
      </c>
      <c r="R493" s="29"/>
      <c r="S493" s="34" t="str">
        <f aca="false">IF(Q493="","",B493+Lists!$Y$6)</f>
        <v/>
      </c>
      <c r="T493" s="29"/>
      <c r="U493" s="33" t="str">
        <f aca="true">IF(J493="","",IF(Q493="","—",IF(T493="Correct","Mastered",IF(OR(R493="Wrong",T493="Wrong"),"Keep reviewing",IF(AND(R493="",TODAY()&gt;=Q493),"Retry 1 DUE",IF(AND(R493="Correct",T493="",TODAY()&gt;=S493),"Retry 2 DUE",IF(R493="","Retry 1 scheduled","Retry 2 scheduled")))))))</f>
        <v/>
      </c>
    </row>
    <row r="494" customFormat="false" ht="15" hidden="false" customHeight="false" outlineLevel="0" collapsed="false">
      <c r="A494" s="27" t="str">
        <f aca="false">IF(COUNTA(B494:I494)=0,"",ROW()-4)</f>
        <v/>
      </c>
      <c r="B494" s="28"/>
      <c r="C494" s="29"/>
      <c r="D494" s="30"/>
      <c r="E494" s="29"/>
      <c r="F494" s="30"/>
      <c r="G494" s="31"/>
      <c r="H494" s="32"/>
      <c r="I494" s="32"/>
      <c r="J494" s="33" t="str">
        <f aca="false">IF(OR(H494="",I494=""),"",IF(UPPER(SUBSTITUTE(SUBSTITUTE(SUBSTITUTE(H494," ",""),",",""),";",""))=UPPER(SUBSTITUTE(SUBSTITUTE(SUBSTITUTE(I494," ",""),",",""),";","")),"Correct","Wrong"))</f>
        <v/>
      </c>
      <c r="K494" s="29"/>
      <c r="L494" s="29"/>
      <c r="M494" s="27" t="str">
        <f aca="false">IF(E494="","",IFERROR(INDEX(Lists!$G$5:$G$9,MATCH(E494,Lists!$F$5:$F$9,0)),""))</f>
        <v/>
      </c>
      <c r="N494" s="33" t="str">
        <f aca="false">IF(OR(L494="",M494=""),"",IF(L494&gt;M494,"Slow",IF(AND(J494="Wrong",L494&lt;0.5*M494),"Rushed?","OK")))</f>
        <v/>
      </c>
      <c r="O494" s="30"/>
      <c r="P494" s="30"/>
      <c r="Q494" s="34" t="str">
        <f aca="false">IF(OR(B494="",J494=""),"",IF(OR(J494="Wrong",K494="50-50",K494="Guess"),B494+Lists!$Y$5,""))</f>
        <v/>
      </c>
      <c r="R494" s="29"/>
      <c r="S494" s="34" t="str">
        <f aca="false">IF(Q494="","",B494+Lists!$Y$6)</f>
        <v/>
      </c>
      <c r="T494" s="29"/>
      <c r="U494" s="33" t="str">
        <f aca="true">IF(J494="","",IF(Q494="","—",IF(T494="Correct","Mastered",IF(OR(R494="Wrong",T494="Wrong"),"Keep reviewing",IF(AND(R494="",TODAY()&gt;=Q494),"Retry 1 DUE",IF(AND(R494="Correct",T494="",TODAY()&gt;=S494),"Retry 2 DUE",IF(R494="","Retry 1 scheduled","Retry 2 scheduled")))))))</f>
        <v/>
      </c>
    </row>
    <row r="495" customFormat="false" ht="15" hidden="false" customHeight="false" outlineLevel="0" collapsed="false">
      <c r="A495" s="27" t="str">
        <f aca="false">IF(COUNTA(B495:I495)=0,"",ROW()-4)</f>
        <v/>
      </c>
      <c r="B495" s="28"/>
      <c r="C495" s="29"/>
      <c r="D495" s="30"/>
      <c r="E495" s="29"/>
      <c r="F495" s="30"/>
      <c r="G495" s="31"/>
      <c r="H495" s="32"/>
      <c r="I495" s="32"/>
      <c r="J495" s="33" t="str">
        <f aca="false">IF(OR(H495="",I495=""),"",IF(UPPER(SUBSTITUTE(SUBSTITUTE(SUBSTITUTE(H495," ",""),",",""),";",""))=UPPER(SUBSTITUTE(SUBSTITUTE(SUBSTITUTE(I495," ",""),",",""),";","")),"Correct","Wrong"))</f>
        <v/>
      </c>
      <c r="K495" s="29"/>
      <c r="L495" s="29"/>
      <c r="M495" s="27" t="str">
        <f aca="false">IF(E495="","",IFERROR(INDEX(Lists!$G$5:$G$9,MATCH(E495,Lists!$F$5:$F$9,0)),""))</f>
        <v/>
      </c>
      <c r="N495" s="33" t="str">
        <f aca="false">IF(OR(L495="",M495=""),"",IF(L495&gt;M495,"Slow",IF(AND(J495="Wrong",L495&lt;0.5*M495),"Rushed?","OK")))</f>
        <v/>
      </c>
      <c r="O495" s="30"/>
      <c r="P495" s="30"/>
      <c r="Q495" s="34" t="str">
        <f aca="false">IF(OR(B495="",J495=""),"",IF(OR(J495="Wrong",K495="50-50",K495="Guess"),B495+Lists!$Y$5,""))</f>
        <v/>
      </c>
      <c r="R495" s="29"/>
      <c r="S495" s="34" t="str">
        <f aca="false">IF(Q495="","",B495+Lists!$Y$6)</f>
        <v/>
      </c>
      <c r="T495" s="29"/>
      <c r="U495" s="33" t="str">
        <f aca="true">IF(J495="","",IF(Q495="","—",IF(T495="Correct","Mastered",IF(OR(R495="Wrong",T495="Wrong"),"Keep reviewing",IF(AND(R495="",TODAY()&gt;=Q495),"Retry 1 DUE",IF(AND(R495="Correct",T495="",TODAY()&gt;=S495),"Retry 2 DUE",IF(R495="","Retry 1 scheduled","Retry 2 scheduled")))))))</f>
        <v/>
      </c>
    </row>
    <row r="496" customFormat="false" ht="15" hidden="false" customHeight="false" outlineLevel="0" collapsed="false">
      <c r="A496" s="27" t="str">
        <f aca="false">IF(COUNTA(B496:I496)=0,"",ROW()-4)</f>
        <v/>
      </c>
      <c r="B496" s="28"/>
      <c r="C496" s="29"/>
      <c r="D496" s="30"/>
      <c r="E496" s="29"/>
      <c r="F496" s="30"/>
      <c r="G496" s="31"/>
      <c r="H496" s="32"/>
      <c r="I496" s="32"/>
      <c r="J496" s="33" t="str">
        <f aca="false">IF(OR(H496="",I496=""),"",IF(UPPER(SUBSTITUTE(SUBSTITUTE(SUBSTITUTE(H496," ",""),",",""),";",""))=UPPER(SUBSTITUTE(SUBSTITUTE(SUBSTITUTE(I496," ",""),",",""),";","")),"Correct","Wrong"))</f>
        <v/>
      </c>
      <c r="K496" s="29"/>
      <c r="L496" s="29"/>
      <c r="M496" s="27" t="str">
        <f aca="false">IF(E496="","",IFERROR(INDEX(Lists!$G$5:$G$9,MATCH(E496,Lists!$F$5:$F$9,0)),""))</f>
        <v/>
      </c>
      <c r="N496" s="33" t="str">
        <f aca="false">IF(OR(L496="",M496=""),"",IF(L496&gt;M496,"Slow",IF(AND(J496="Wrong",L496&lt;0.5*M496),"Rushed?","OK")))</f>
        <v/>
      </c>
      <c r="O496" s="30"/>
      <c r="P496" s="30"/>
      <c r="Q496" s="34" t="str">
        <f aca="false">IF(OR(B496="",J496=""),"",IF(OR(J496="Wrong",K496="50-50",K496="Guess"),B496+Lists!$Y$5,""))</f>
        <v/>
      </c>
      <c r="R496" s="29"/>
      <c r="S496" s="34" t="str">
        <f aca="false">IF(Q496="","",B496+Lists!$Y$6)</f>
        <v/>
      </c>
      <c r="T496" s="29"/>
      <c r="U496" s="33" t="str">
        <f aca="true">IF(J496="","",IF(Q496="","—",IF(T496="Correct","Mastered",IF(OR(R496="Wrong",T496="Wrong"),"Keep reviewing",IF(AND(R496="",TODAY()&gt;=Q496),"Retry 1 DUE",IF(AND(R496="Correct",T496="",TODAY()&gt;=S496),"Retry 2 DUE",IF(R496="","Retry 1 scheduled","Retry 2 scheduled")))))))</f>
        <v/>
      </c>
    </row>
    <row r="497" customFormat="false" ht="15" hidden="false" customHeight="false" outlineLevel="0" collapsed="false">
      <c r="A497" s="27" t="str">
        <f aca="false">IF(COUNTA(B497:I497)=0,"",ROW()-4)</f>
        <v/>
      </c>
      <c r="B497" s="28"/>
      <c r="C497" s="29"/>
      <c r="D497" s="30"/>
      <c r="E497" s="29"/>
      <c r="F497" s="30"/>
      <c r="G497" s="31"/>
      <c r="H497" s="32"/>
      <c r="I497" s="32"/>
      <c r="J497" s="33" t="str">
        <f aca="false">IF(OR(H497="",I497=""),"",IF(UPPER(SUBSTITUTE(SUBSTITUTE(SUBSTITUTE(H497," ",""),",",""),";",""))=UPPER(SUBSTITUTE(SUBSTITUTE(SUBSTITUTE(I497," ",""),",",""),";","")),"Correct","Wrong"))</f>
        <v/>
      </c>
      <c r="K497" s="29"/>
      <c r="L497" s="29"/>
      <c r="M497" s="27" t="str">
        <f aca="false">IF(E497="","",IFERROR(INDEX(Lists!$G$5:$G$9,MATCH(E497,Lists!$F$5:$F$9,0)),""))</f>
        <v/>
      </c>
      <c r="N497" s="33" t="str">
        <f aca="false">IF(OR(L497="",M497=""),"",IF(L497&gt;M497,"Slow",IF(AND(J497="Wrong",L497&lt;0.5*M497),"Rushed?","OK")))</f>
        <v/>
      </c>
      <c r="O497" s="30"/>
      <c r="P497" s="30"/>
      <c r="Q497" s="34" t="str">
        <f aca="false">IF(OR(B497="",J497=""),"",IF(OR(J497="Wrong",K497="50-50",K497="Guess"),B497+Lists!$Y$5,""))</f>
        <v/>
      </c>
      <c r="R497" s="29"/>
      <c r="S497" s="34" t="str">
        <f aca="false">IF(Q497="","",B497+Lists!$Y$6)</f>
        <v/>
      </c>
      <c r="T497" s="29"/>
      <c r="U497" s="33" t="str">
        <f aca="true">IF(J497="","",IF(Q497="","—",IF(T497="Correct","Mastered",IF(OR(R497="Wrong",T497="Wrong"),"Keep reviewing",IF(AND(R497="",TODAY()&gt;=Q497),"Retry 1 DUE",IF(AND(R497="Correct",T497="",TODAY()&gt;=S497),"Retry 2 DUE",IF(R497="","Retry 1 scheduled","Retry 2 scheduled")))))))</f>
        <v/>
      </c>
    </row>
    <row r="498" customFormat="false" ht="15" hidden="false" customHeight="false" outlineLevel="0" collapsed="false">
      <c r="A498" s="27" t="str">
        <f aca="false">IF(COUNTA(B498:I498)=0,"",ROW()-4)</f>
        <v/>
      </c>
      <c r="B498" s="28"/>
      <c r="C498" s="29"/>
      <c r="D498" s="30"/>
      <c r="E498" s="29"/>
      <c r="F498" s="30"/>
      <c r="G498" s="31"/>
      <c r="H498" s="32"/>
      <c r="I498" s="32"/>
      <c r="J498" s="33" t="str">
        <f aca="false">IF(OR(H498="",I498=""),"",IF(UPPER(SUBSTITUTE(SUBSTITUTE(SUBSTITUTE(H498," ",""),",",""),";",""))=UPPER(SUBSTITUTE(SUBSTITUTE(SUBSTITUTE(I498," ",""),",",""),";","")),"Correct","Wrong"))</f>
        <v/>
      </c>
      <c r="K498" s="29"/>
      <c r="L498" s="29"/>
      <c r="M498" s="27" t="str">
        <f aca="false">IF(E498="","",IFERROR(INDEX(Lists!$G$5:$G$9,MATCH(E498,Lists!$F$5:$F$9,0)),""))</f>
        <v/>
      </c>
      <c r="N498" s="33" t="str">
        <f aca="false">IF(OR(L498="",M498=""),"",IF(L498&gt;M498,"Slow",IF(AND(J498="Wrong",L498&lt;0.5*M498),"Rushed?","OK")))</f>
        <v/>
      </c>
      <c r="O498" s="30"/>
      <c r="P498" s="30"/>
      <c r="Q498" s="34" t="str">
        <f aca="false">IF(OR(B498="",J498=""),"",IF(OR(J498="Wrong",K498="50-50",K498="Guess"),B498+Lists!$Y$5,""))</f>
        <v/>
      </c>
      <c r="R498" s="29"/>
      <c r="S498" s="34" t="str">
        <f aca="false">IF(Q498="","",B498+Lists!$Y$6)</f>
        <v/>
      </c>
      <c r="T498" s="29"/>
      <c r="U498" s="33" t="str">
        <f aca="true">IF(J498="","",IF(Q498="","—",IF(T498="Correct","Mastered",IF(OR(R498="Wrong",T498="Wrong"),"Keep reviewing",IF(AND(R498="",TODAY()&gt;=Q498),"Retry 1 DUE",IF(AND(R498="Correct",T498="",TODAY()&gt;=S498),"Retry 2 DUE",IF(R498="","Retry 1 scheduled","Retry 2 scheduled")))))))</f>
        <v/>
      </c>
    </row>
    <row r="499" customFormat="false" ht="15" hidden="false" customHeight="false" outlineLevel="0" collapsed="false">
      <c r="A499" s="27" t="str">
        <f aca="false">IF(COUNTA(B499:I499)=0,"",ROW()-4)</f>
        <v/>
      </c>
      <c r="B499" s="28"/>
      <c r="C499" s="29"/>
      <c r="D499" s="30"/>
      <c r="E499" s="29"/>
      <c r="F499" s="30"/>
      <c r="G499" s="31"/>
      <c r="H499" s="32"/>
      <c r="I499" s="32"/>
      <c r="J499" s="33" t="str">
        <f aca="false">IF(OR(H499="",I499=""),"",IF(UPPER(SUBSTITUTE(SUBSTITUTE(SUBSTITUTE(H499," ",""),",",""),";",""))=UPPER(SUBSTITUTE(SUBSTITUTE(SUBSTITUTE(I499," ",""),",",""),";","")),"Correct","Wrong"))</f>
        <v/>
      </c>
      <c r="K499" s="29"/>
      <c r="L499" s="29"/>
      <c r="M499" s="27" t="str">
        <f aca="false">IF(E499="","",IFERROR(INDEX(Lists!$G$5:$G$9,MATCH(E499,Lists!$F$5:$F$9,0)),""))</f>
        <v/>
      </c>
      <c r="N499" s="33" t="str">
        <f aca="false">IF(OR(L499="",M499=""),"",IF(L499&gt;M499,"Slow",IF(AND(J499="Wrong",L499&lt;0.5*M499),"Rushed?","OK")))</f>
        <v/>
      </c>
      <c r="O499" s="30"/>
      <c r="P499" s="30"/>
      <c r="Q499" s="34" t="str">
        <f aca="false">IF(OR(B499="",J499=""),"",IF(OR(J499="Wrong",K499="50-50",K499="Guess"),B499+Lists!$Y$5,""))</f>
        <v/>
      </c>
      <c r="R499" s="29"/>
      <c r="S499" s="34" t="str">
        <f aca="false">IF(Q499="","",B499+Lists!$Y$6)</f>
        <v/>
      </c>
      <c r="T499" s="29"/>
      <c r="U499" s="33" t="str">
        <f aca="true">IF(J499="","",IF(Q499="","—",IF(T499="Correct","Mastered",IF(OR(R499="Wrong",T499="Wrong"),"Keep reviewing",IF(AND(R499="",TODAY()&gt;=Q499),"Retry 1 DUE",IF(AND(R499="Correct",T499="",TODAY()&gt;=S499),"Retry 2 DUE",IF(R499="","Retry 1 scheduled","Retry 2 scheduled")))))))</f>
        <v/>
      </c>
    </row>
    <row r="500" customFormat="false" ht="15" hidden="false" customHeight="false" outlineLevel="0" collapsed="false">
      <c r="A500" s="27" t="str">
        <f aca="false">IF(COUNTA(B500:I500)=0,"",ROW()-4)</f>
        <v/>
      </c>
      <c r="B500" s="28"/>
      <c r="C500" s="29"/>
      <c r="D500" s="30"/>
      <c r="E500" s="29"/>
      <c r="F500" s="30"/>
      <c r="G500" s="31"/>
      <c r="H500" s="32"/>
      <c r="I500" s="32"/>
      <c r="J500" s="33" t="str">
        <f aca="false">IF(OR(H500="",I500=""),"",IF(UPPER(SUBSTITUTE(SUBSTITUTE(SUBSTITUTE(H500," ",""),",",""),";",""))=UPPER(SUBSTITUTE(SUBSTITUTE(SUBSTITUTE(I500," ",""),",",""),";","")),"Correct","Wrong"))</f>
        <v/>
      </c>
      <c r="K500" s="29"/>
      <c r="L500" s="29"/>
      <c r="M500" s="27" t="str">
        <f aca="false">IF(E500="","",IFERROR(INDEX(Lists!$G$5:$G$9,MATCH(E500,Lists!$F$5:$F$9,0)),""))</f>
        <v/>
      </c>
      <c r="N500" s="33" t="str">
        <f aca="false">IF(OR(L500="",M500=""),"",IF(L500&gt;M500,"Slow",IF(AND(J500="Wrong",L500&lt;0.5*M500),"Rushed?","OK")))</f>
        <v/>
      </c>
      <c r="O500" s="30"/>
      <c r="P500" s="30"/>
      <c r="Q500" s="34" t="str">
        <f aca="false">IF(OR(B500="",J500=""),"",IF(OR(J500="Wrong",K500="50-50",K500="Guess"),B500+Lists!$Y$5,""))</f>
        <v/>
      </c>
      <c r="R500" s="29"/>
      <c r="S500" s="34" t="str">
        <f aca="false">IF(Q500="","",B500+Lists!$Y$6)</f>
        <v/>
      </c>
      <c r="T500" s="29"/>
      <c r="U500" s="33" t="str">
        <f aca="true">IF(J500="","",IF(Q500="","—",IF(T500="Correct","Mastered",IF(OR(R500="Wrong",T500="Wrong"),"Keep reviewing",IF(AND(R500="",TODAY()&gt;=Q500),"Retry 1 DUE",IF(AND(R500="Correct",T500="",TODAY()&gt;=S500),"Retry 2 DUE",IF(R500="","Retry 1 scheduled","Retry 2 scheduled")))))))</f>
        <v/>
      </c>
    </row>
    <row r="501" customFormat="false" ht="15" hidden="false" customHeight="false" outlineLevel="0" collapsed="false">
      <c r="A501" s="27" t="str">
        <f aca="false">IF(COUNTA(B501:I501)=0,"",ROW()-4)</f>
        <v/>
      </c>
      <c r="B501" s="28"/>
      <c r="C501" s="29"/>
      <c r="D501" s="30"/>
      <c r="E501" s="29"/>
      <c r="F501" s="30"/>
      <c r="G501" s="31"/>
      <c r="H501" s="32"/>
      <c r="I501" s="32"/>
      <c r="J501" s="33" t="str">
        <f aca="false">IF(OR(H501="",I501=""),"",IF(UPPER(SUBSTITUTE(SUBSTITUTE(SUBSTITUTE(H501," ",""),",",""),";",""))=UPPER(SUBSTITUTE(SUBSTITUTE(SUBSTITUTE(I501," ",""),",",""),";","")),"Correct","Wrong"))</f>
        <v/>
      </c>
      <c r="K501" s="29"/>
      <c r="L501" s="29"/>
      <c r="M501" s="27" t="str">
        <f aca="false">IF(E501="","",IFERROR(INDEX(Lists!$G$5:$G$9,MATCH(E501,Lists!$F$5:$F$9,0)),""))</f>
        <v/>
      </c>
      <c r="N501" s="33" t="str">
        <f aca="false">IF(OR(L501="",M501=""),"",IF(L501&gt;M501,"Slow",IF(AND(J501="Wrong",L501&lt;0.5*M501),"Rushed?","OK")))</f>
        <v/>
      </c>
      <c r="O501" s="30"/>
      <c r="P501" s="30"/>
      <c r="Q501" s="34" t="str">
        <f aca="false">IF(OR(B501="",J501=""),"",IF(OR(J501="Wrong",K501="50-50",K501="Guess"),B501+Lists!$Y$5,""))</f>
        <v/>
      </c>
      <c r="R501" s="29"/>
      <c r="S501" s="34" t="str">
        <f aca="false">IF(Q501="","",B501+Lists!$Y$6)</f>
        <v/>
      </c>
      <c r="T501" s="29"/>
      <c r="U501" s="33" t="str">
        <f aca="true">IF(J501="","",IF(Q501="","—",IF(T501="Correct","Mastered",IF(OR(R501="Wrong",T501="Wrong"),"Keep reviewing",IF(AND(R501="",TODAY()&gt;=Q501),"Retry 1 DUE",IF(AND(R501="Correct",T501="",TODAY()&gt;=S501),"Retry 2 DUE",IF(R501="","Retry 1 scheduled","Retry 2 scheduled")))))))</f>
        <v/>
      </c>
    </row>
    <row r="502" customFormat="false" ht="15" hidden="false" customHeight="false" outlineLevel="0" collapsed="false">
      <c r="A502" s="27" t="str">
        <f aca="false">IF(COUNTA(B502:I502)=0,"",ROW()-4)</f>
        <v/>
      </c>
      <c r="B502" s="28"/>
      <c r="C502" s="29"/>
      <c r="D502" s="30"/>
      <c r="E502" s="29"/>
      <c r="F502" s="30"/>
      <c r="G502" s="31"/>
      <c r="H502" s="32"/>
      <c r="I502" s="32"/>
      <c r="J502" s="33" t="str">
        <f aca="false">IF(OR(H502="",I502=""),"",IF(UPPER(SUBSTITUTE(SUBSTITUTE(SUBSTITUTE(H502," ",""),",",""),";",""))=UPPER(SUBSTITUTE(SUBSTITUTE(SUBSTITUTE(I502," ",""),",",""),";","")),"Correct","Wrong"))</f>
        <v/>
      </c>
      <c r="K502" s="29"/>
      <c r="L502" s="29"/>
      <c r="M502" s="27" t="str">
        <f aca="false">IF(E502="","",IFERROR(INDEX(Lists!$G$5:$G$9,MATCH(E502,Lists!$F$5:$F$9,0)),""))</f>
        <v/>
      </c>
      <c r="N502" s="33" t="str">
        <f aca="false">IF(OR(L502="",M502=""),"",IF(L502&gt;M502,"Slow",IF(AND(J502="Wrong",L502&lt;0.5*M502),"Rushed?","OK")))</f>
        <v/>
      </c>
      <c r="O502" s="30"/>
      <c r="P502" s="30"/>
      <c r="Q502" s="34" t="str">
        <f aca="false">IF(OR(B502="",J502=""),"",IF(OR(J502="Wrong",K502="50-50",K502="Guess"),B502+Lists!$Y$5,""))</f>
        <v/>
      </c>
      <c r="R502" s="29"/>
      <c r="S502" s="34" t="str">
        <f aca="false">IF(Q502="","",B502+Lists!$Y$6)</f>
        <v/>
      </c>
      <c r="T502" s="29"/>
      <c r="U502" s="33" t="str">
        <f aca="true">IF(J502="","",IF(Q502="","—",IF(T502="Correct","Mastered",IF(OR(R502="Wrong",T502="Wrong"),"Keep reviewing",IF(AND(R502="",TODAY()&gt;=Q502),"Retry 1 DUE",IF(AND(R502="Correct",T502="",TODAY()&gt;=S502),"Retry 2 DUE",IF(R502="","Retry 1 scheduled","Retry 2 scheduled")))))))</f>
        <v/>
      </c>
    </row>
    <row r="503" customFormat="false" ht="15" hidden="false" customHeight="false" outlineLevel="0" collapsed="false">
      <c r="A503" s="27" t="str">
        <f aca="false">IF(COUNTA(B503:I503)=0,"",ROW()-4)</f>
        <v/>
      </c>
      <c r="B503" s="28"/>
      <c r="C503" s="29"/>
      <c r="D503" s="30"/>
      <c r="E503" s="29"/>
      <c r="F503" s="30"/>
      <c r="G503" s="31"/>
      <c r="H503" s="32"/>
      <c r="I503" s="32"/>
      <c r="J503" s="33" t="str">
        <f aca="false">IF(OR(H503="",I503=""),"",IF(UPPER(SUBSTITUTE(SUBSTITUTE(SUBSTITUTE(H503," ",""),",",""),";",""))=UPPER(SUBSTITUTE(SUBSTITUTE(SUBSTITUTE(I503," ",""),",",""),";","")),"Correct","Wrong"))</f>
        <v/>
      </c>
      <c r="K503" s="29"/>
      <c r="L503" s="29"/>
      <c r="M503" s="27" t="str">
        <f aca="false">IF(E503="","",IFERROR(INDEX(Lists!$G$5:$G$9,MATCH(E503,Lists!$F$5:$F$9,0)),""))</f>
        <v/>
      </c>
      <c r="N503" s="33" t="str">
        <f aca="false">IF(OR(L503="",M503=""),"",IF(L503&gt;M503,"Slow",IF(AND(J503="Wrong",L503&lt;0.5*M503),"Rushed?","OK")))</f>
        <v/>
      </c>
      <c r="O503" s="30"/>
      <c r="P503" s="30"/>
      <c r="Q503" s="34" t="str">
        <f aca="false">IF(OR(B503="",J503=""),"",IF(OR(J503="Wrong",K503="50-50",K503="Guess"),B503+Lists!$Y$5,""))</f>
        <v/>
      </c>
      <c r="R503" s="29"/>
      <c r="S503" s="34" t="str">
        <f aca="false">IF(Q503="","",B503+Lists!$Y$6)</f>
        <v/>
      </c>
      <c r="T503" s="29"/>
      <c r="U503" s="33" t="str">
        <f aca="true">IF(J503="","",IF(Q503="","—",IF(T503="Correct","Mastered",IF(OR(R503="Wrong",T503="Wrong"),"Keep reviewing",IF(AND(R503="",TODAY()&gt;=Q503),"Retry 1 DUE",IF(AND(R503="Correct",T503="",TODAY()&gt;=S503),"Retry 2 DUE",IF(R503="","Retry 1 scheduled","Retry 2 scheduled")))))))</f>
        <v/>
      </c>
    </row>
    <row r="504" customFormat="false" ht="15" hidden="false" customHeight="false" outlineLevel="0" collapsed="false">
      <c r="A504" s="27" t="str">
        <f aca="false">IF(COUNTA(B504:I504)=0,"",ROW()-4)</f>
        <v/>
      </c>
      <c r="B504" s="28"/>
      <c r="C504" s="29"/>
      <c r="D504" s="30"/>
      <c r="E504" s="29"/>
      <c r="F504" s="30"/>
      <c r="G504" s="31"/>
      <c r="H504" s="32"/>
      <c r="I504" s="32"/>
      <c r="J504" s="33" t="str">
        <f aca="false">IF(OR(H504="",I504=""),"",IF(UPPER(SUBSTITUTE(SUBSTITUTE(SUBSTITUTE(H504," ",""),",",""),";",""))=UPPER(SUBSTITUTE(SUBSTITUTE(SUBSTITUTE(I504," ",""),",",""),";","")),"Correct","Wrong"))</f>
        <v/>
      </c>
      <c r="K504" s="29"/>
      <c r="L504" s="29"/>
      <c r="M504" s="27" t="str">
        <f aca="false">IF(E504="","",IFERROR(INDEX(Lists!$G$5:$G$9,MATCH(E504,Lists!$F$5:$F$9,0)),""))</f>
        <v/>
      </c>
      <c r="N504" s="33" t="str">
        <f aca="false">IF(OR(L504="",M504=""),"",IF(L504&gt;M504,"Slow",IF(AND(J504="Wrong",L504&lt;0.5*M504),"Rushed?","OK")))</f>
        <v/>
      </c>
      <c r="O504" s="30"/>
      <c r="P504" s="30"/>
      <c r="Q504" s="34" t="str">
        <f aca="false">IF(OR(B504="",J504=""),"",IF(OR(J504="Wrong",K504="50-50",K504="Guess"),B504+Lists!$Y$5,""))</f>
        <v/>
      </c>
      <c r="R504" s="29"/>
      <c r="S504" s="34" t="str">
        <f aca="false">IF(Q504="","",B504+Lists!$Y$6)</f>
        <v/>
      </c>
      <c r="T504" s="29"/>
      <c r="U504" s="33" t="str">
        <f aca="true">IF(J504="","",IF(Q504="","—",IF(T504="Correct","Mastered",IF(OR(R504="Wrong",T504="Wrong"),"Keep reviewing",IF(AND(R504="",TODAY()&gt;=Q504),"Retry 1 DUE",IF(AND(R504="Correct",T504="",TODAY()&gt;=S504),"Retry 2 DUE",IF(R504="","Retry 1 scheduled","Retry 2 scheduled")))))))</f>
        <v/>
      </c>
    </row>
    <row r="505" customFormat="false" ht="15" hidden="false" customHeight="false" outlineLevel="0" collapsed="false">
      <c r="A505" s="27" t="str">
        <f aca="false">IF(COUNTA(B505:I505)=0,"",ROW()-4)</f>
        <v/>
      </c>
      <c r="B505" s="28"/>
      <c r="C505" s="29"/>
      <c r="D505" s="30"/>
      <c r="E505" s="29"/>
      <c r="F505" s="30"/>
      <c r="G505" s="31"/>
      <c r="H505" s="32"/>
      <c r="I505" s="32"/>
      <c r="J505" s="33" t="str">
        <f aca="false">IF(OR(H505="",I505=""),"",IF(UPPER(SUBSTITUTE(SUBSTITUTE(SUBSTITUTE(H505," ",""),",",""),";",""))=UPPER(SUBSTITUTE(SUBSTITUTE(SUBSTITUTE(I505," ",""),",",""),";","")),"Correct","Wrong"))</f>
        <v/>
      </c>
      <c r="K505" s="29"/>
      <c r="L505" s="29"/>
      <c r="M505" s="27" t="str">
        <f aca="false">IF(E505="","",IFERROR(INDEX(Lists!$G$5:$G$9,MATCH(E505,Lists!$F$5:$F$9,0)),""))</f>
        <v/>
      </c>
      <c r="N505" s="33" t="str">
        <f aca="false">IF(OR(L505="",M505=""),"",IF(L505&gt;M505,"Slow",IF(AND(J505="Wrong",L505&lt;0.5*M505),"Rushed?","OK")))</f>
        <v/>
      </c>
      <c r="O505" s="30"/>
      <c r="P505" s="30"/>
      <c r="Q505" s="34" t="str">
        <f aca="false">IF(OR(B505="",J505=""),"",IF(OR(J505="Wrong",K505="50-50",K505="Guess"),B505+Lists!$Y$5,""))</f>
        <v/>
      </c>
      <c r="R505" s="29"/>
      <c r="S505" s="34" t="str">
        <f aca="false">IF(Q505="","",B505+Lists!$Y$6)</f>
        <v/>
      </c>
      <c r="T505" s="29"/>
      <c r="U505" s="33" t="str">
        <f aca="true">IF(J505="","",IF(Q505="","—",IF(T505="Correct","Mastered",IF(OR(R505="Wrong",T505="Wrong"),"Keep reviewing",IF(AND(R505="",TODAY()&gt;=Q505),"Retry 1 DUE",IF(AND(R505="Correct",T505="",TODAY()&gt;=S505),"Retry 2 DUE",IF(R505="","Retry 1 scheduled","Retry 2 scheduled")))))))</f>
        <v/>
      </c>
    </row>
    <row r="506" customFormat="false" ht="15" hidden="false" customHeight="false" outlineLevel="0" collapsed="false">
      <c r="A506" s="27" t="str">
        <f aca="false">IF(COUNTA(B506:I506)=0,"",ROW()-4)</f>
        <v/>
      </c>
      <c r="B506" s="28"/>
      <c r="C506" s="29"/>
      <c r="D506" s="30"/>
      <c r="E506" s="29"/>
      <c r="F506" s="30"/>
      <c r="G506" s="31"/>
      <c r="H506" s="32"/>
      <c r="I506" s="32"/>
      <c r="J506" s="33" t="str">
        <f aca="false">IF(OR(H506="",I506=""),"",IF(UPPER(SUBSTITUTE(SUBSTITUTE(SUBSTITUTE(H506," ",""),",",""),";",""))=UPPER(SUBSTITUTE(SUBSTITUTE(SUBSTITUTE(I506," ",""),",",""),";","")),"Correct","Wrong"))</f>
        <v/>
      </c>
      <c r="K506" s="29"/>
      <c r="L506" s="29"/>
      <c r="M506" s="27" t="str">
        <f aca="false">IF(E506="","",IFERROR(INDEX(Lists!$G$5:$G$9,MATCH(E506,Lists!$F$5:$F$9,0)),""))</f>
        <v/>
      </c>
      <c r="N506" s="33" t="str">
        <f aca="false">IF(OR(L506="",M506=""),"",IF(L506&gt;M506,"Slow",IF(AND(J506="Wrong",L506&lt;0.5*M506),"Rushed?","OK")))</f>
        <v/>
      </c>
      <c r="O506" s="30"/>
      <c r="P506" s="30"/>
      <c r="Q506" s="34" t="str">
        <f aca="false">IF(OR(B506="",J506=""),"",IF(OR(J506="Wrong",K506="50-50",K506="Guess"),B506+Lists!$Y$5,""))</f>
        <v/>
      </c>
      <c r="R506" s="29"/>
      <c r="S506" s="34" t="str">
        <f aca="false">IF(Q506="","",B506+Lists!$Y$6)</f>
        <v/>
      </c>
      <c r="T506" s="29"/>
      <c r="U506" s="33" t="str">
        <f aca="true">IF(J506="","",IF(Q506="","—",IF(T506="Correct","Mastered",IF(OR(R506="Wrong",T506="Wrong"),"Keep reviewing",IF(AND(R506="",TODAY()&gt;=Q506),"Retry 1 DUE",IF(AND(R506="Correct",T506="",TODAY()&gt;=S506),"Retry 2 DUE",IF(R506="","Retry 1 scheduled","Retry 2 scheduled")))))))</f>
        <v/>
      </c>
    </row>
    <row r="507" customFormat="false" ht="15" hidden="false" customHeight="false" outlineLevel="0" collapsed="false">
      <c r="A507" s="27" t="str">
        <f aca="false">IF(COUNTA(B507:I507)=0,"",ROW()-4)</f>
        <v/>
      </c>
      <c r="B507" s="28"/>
      <c r="C507" s="29"/>
      <c r="D507" s="30"/>
      <c r="E507" s="29"/>
      <c r="F507" s="30"/>
      <c r="G507" s="31"/>
      <c r="H507" s="32"/>
      <c r="I507" s="32"/>
      <c r="J507" s="33" t="str">
        <f aca="false">IF(OR(H507="",I507=""),"",IF(UPPER(SUBSTITUTE(SUBSTITUTE(SUBSTITUTE(H507," ",""),",",""),";",""))=UPPER(SUBSTITUTE(SUBSTITUTE(SUBSTITUTE(I507," ",""),",",""),";","")),"Correct","Wrong"))</f>
        <v/>
      </c>
      <c r="K507" s="29"/>
      <c r="L507" s="29"/>
      <c r="M507" s="27" t="str">
        <f aca="false">IF(E507="","",IFERROR(INDEX(Lists!$G$5:$G$9,MATCH(E507,Lists!$F$5:$F$9,0)),""))</f>
        <v/>
      </c>
      <c r="N507" s="33" t="str">
        <f aca="false">IF(OR(L507="",M507=""),"",IF(L507&gt;M507,"Slow",IF(AND(J507="Wrong",L507&lt;0.5*M507),"Rushed?","OK")))</f>
        <v/>
      </c>
      <c r="O507" s="30"/>
      <c r="P507" s="30"/>
      <c r="Q507" s="34" t="str">
        <f aca="false">IF(OR(B507="",J507=""),"",IF(OR(J507="Wrong",K507="50-50",K507="Guess"),B507+Lists!$Y$5,""))</f>
        <v/>
      </c>
      <c r="R507" s="29"/>
      <c r="S507" s="34" t="str">
        <f aca="false">IF(Q507="","",B507+Lists!$Y$6)</f>
        <v/>
      </c>
      <c r="T507" s="29"/>
      <c r="U507" s="33" t="str">
        <f aca="true">IF(J507="","",IF(Q507="","—",IF(T507="Correct","Mastered",IF(OR(R507="Wrong",T507="Wrong"),"Keep reviewing",IF(AND(R507="",TODAY()&gt;=Q507),"Retry 1 DUE",IF(AND(R507="Correct",T507="",TODAY()&gt;=S507),"Retry 2 DUE",IF(R507="","Retry 1 scheduled","Retry 2 scheduled")))))))</f>
        <v/>
      </c>
    </row>
    <row r="508" customFormat="false" ht="15" hidden="false" customHeight="false" outlineLevel="0" collapsed="false">
      <c r="A508" s="27" t="str">
        <f aca="false">IF(COUNTA(B508:I508)=0,"",ROW()-4)</f>
        <v/>
      </c>
      <c r="B508" s="28"/>
      <c r="C508" s="29"/>
      <c r="D508" s="30"/>
      <c r="E508" s="29"/>
      <c r="F508" s="30"/>
      <c r="G508" s="31"/>
      <c r="H508" s="32"/>
      <c r="I508" s="32"/>
      <c r="J508" s="33" t="str">
        <f aca="false">IF(OR(H508="",I508=""),"",IF(UPPER(SUBSTITUTE(SUBSTITUTE(SUBSTITUTE(H508," ",""),",",""),";",""))=UPPER(SUBSTITUTE(SUBSTITUTE(SUBSTITUTE(I508," ",""),",",""),";","")),"Correct","Wrong"))</f>
        <v/>
      </c>
      <c r="K508" s="29"/>
      <c r="L508" s="29"/>
      <c r="M508" s="27" t="str">
        <f aca="false">IF(E508="","",IFERROR(INDEX(Lists!$G$5:$G$9,MATCH(E508,Lists!$F$5:$F$9,0)),""))</f>
        <v/>
      </c>
      <c r="N508" s="33" t="str">
        <f aca="false">IF(OR(L508="",M508=""),"",IF(L508&gt;M508,"Slow",IF(AND(J508="Wrong",L508&lt;0.5*M508),"Rushed?","OK")))</f>
        <v/>
      </c>
      <c r="O508" s="30"/>
      <c r="P508" s="30"/>
      <c r="Q508" s="34" t="str">
        <f aca="false">IF(OR(B508="",J508=""),"",IF(OR(J508="Wrong",K508="50-50",K508="Guess"),B508+Lists!$Y$5,""))</f>
        <v/>
      </c>
      <c r="R508" s="29"/>
      <c r="S508" s="34" t="str">
        <f aca="false">IF(Q508="","",B508+Lists!$Y$6)</f>
        <v/>
      </c>
      <c r="T508" s="29"/>
      <c r="U508" s="33" t="str">
        <f aca="true">IF(J508="","",IF(Q508="","—",IF(T508="Correct","Mastered",IF(OR(R508="Wrong",T508="Wrong"),"Keep reviewing",IF(AND(R508="",TODAY()&gt;=Q508),"Retry 1 DUE",IF(AND(R508="Correct",T508="",TODAY()&gt;=S508),"Retry 2 DUE",IF(R508="","Retry 1 scheduled","Retry 2 scheduled")))))))</f>
        <v/>
      </c>
    </row>
    <row r="509" customFormat="false" ht="15" hidden="false" customHeight="false" outlineLevel="0" collapsed="false">
      <c r="A509" s="27" t="str">
        <f aca="false">IF(COUNTA(B509:I509)=0,"",ROW()-4)</f>
        <v/>
      </c>
      <c r="B509" s="28"/>
      <c r="C509" s="29"/>
      <c r="D509" s="30"/>
      <c r="E509" s="29"/>
      <c r="F509" s="30"/>
      <c r="G509" s="31"/>
      <c r="H509" s="32"/>
      <c r="I509" s="32"/>
      <c r="J509" s="33" t="str">
        <f aca="false">IF(OR(H509="",I509=""),"",IF(UPPER(SUBSTITUTE(SUBSTITUTE(SUBSTITUTE(H509," ",""),",",""),";",""))=UPPER(SUBSTITUTE(SUBSTITUTE(SUBSTITUTE(I509," ",""),",",""),";","")),"Correct","Wrong"))</f>
        <v/>
      </c>
      <c r="K509" s="29"/>
      <c r="L509" s="29"/>
      <c r="M509" s="27" t="str">
        <f aca="false">IF(E509="","",IFERROR(INDEX(Lists!$G$5:$G$9,MATCH(E509,Lists!$F$5:$F$9,0)),""))</f>
        <v/>
      </c>
      <c r="N509" s="33" t="str">
        <f aca="false">IF(OR(L509="",M509=""),"",IF(L509&gt;M509,"Slow",IF(AND(J509="Wrong",L509&lt;0.5*M509),"Rushed?","OK")))</f>
        <v/>
      </c>
      <c r="O509" s="30"/>
      <c r="P509" s="30"/>
      <c r="Q509" s="34" t="str">
        <f aca="false">IF(OR(B509="",J509=""),"",IF(OR(J509="Wrong",K509="50-50",K509="Guess"),B509+Lists!$Y$5,""))</f>
        <v/>
      </c>
      <c r="R509" s="29"/>
      <c r="S509" s="34" t="str">
        <f aca="false">IF(Q509="","",B509+Lists!$Y$6)</f>
        <v/>
      </c>
      <c r="T509" s="29"/>
      <c r="U509" s="33" t="str">
        <f aca="true">IF(J509="","",IF(Q509="","—",IF(T509="Correct","Mastered",IF(OR(R509="Wrong",T509="Wrong"),"Keep reviewing",IF(AND(R509="",TODAY()&gt;=Q509),"Retry 1 DUE",IF(AND(R509="Correct",T509="",TODAY()&gt;=S509),"Retry 2 DUE",IF(R509="","Retry 1 scheduled","Retry 2 scheduled")))))))</f>
        <v/>
      </c>
    </row>
    <row r="510" customFormat="false" ht="15" hidden="false" customHeight="false" outlineLevel="0" collapsed="false">
      <c r="A510" s="27" t="str">
        <f aca="false">IF(COUNTA(B510:I510)=0,"",ROW()-4)</f>
        <v/>
      </c>
      <c r="B510" s="28"/>
      <c r="C510" s="29"/>
      <c r="D510" s="30"/>
      <c r="E510" s="29"/>
      <c r="F510" s="30"/>
      <c r="G510" s="31"/>
      <c r="H510" s="32"/>
      <c r="I510" s="32"/>
      <c r="J510" s="33" t="str">
        <f aca="false">IF(OR(H510="",I510=""),"",IF(UPPER(SUBSTITUTE(SUBSTITUTE(SUBSTITUTE(H510," ",""),",",""),";",""))=UPPER(SUBSTITUTE(SUBSTITUTE(SUBSTITUTE(I510," ",""),",",""),";","")),"Correct","Wrong"))</f>
        <v/>
      </c>
      <c r="K510" s="29"/>
      <c r="L510" s="29"/>
      <c r="M510" s="27" t="str">
        <f aca="false">IF(E510="","",IFERROR(INDEX(Lists!$G$5:$G$9,MATCH(E510,Lists!$F$5:$F$9,0)),""))</f>
        <v/>
      </c>
      <c r="N510" s="33" t="str">
        <f aca="false">IF(OR(L510="",M510=""),"",IF(L510&gt;M510,"Slow",IF(AND(J510="Wrong",L510&lt;0.5*M510),"Rushed?","OK")))</f>
        <v/>
      </c>
      <c r="O510" s="30"/>
      <c r="P510" s="30"/>
      <c r="Q510" s="34" t="str">
        <f aca="false">IF(OR(B510="",J510=""),"",IF(OR(J510="Wrong",K510="50-50",K510="Guess"),B510+Lists!$Y$5,""))</f>
        <v/>
      </c>
      <c r="R510" s="29"/>
      <c r="S510" s="34" t="str">
        <f aca="false">IF(Q510="","",B510+Lists!$Y$6)</f>
        <v/>
      </c>
      <c r="T510" s="29"/>
      <c r="U510" s="33" t="str">
        <f aca="true">IF(J510="","",IF(Q510="","—",IF(T510="Correct","Mastered",IF(OR(R510="Wrong",T510="Wrong"),"Keep reviewing",IF(AND(R510="",TODAY()&gt;=Q510),"Retry 1 DUE",IF(AND(R510="Correct",T510="",TODAY()&gt;=S510),"Retry 2 DUE",IF(R510="","Retry 1 scheduled","Retry 2 scheduled")))))))</f>
        <v/>
      </c>
    </row>
    <row r="511" customFormat="false" ht="15" hidden="false" customHeight="false" outlineLevel="0" collapsed="false">
      <c r="A511" s="27" t="str">
        <f aca="false">IF(COUNTA(B511:I511)=0,"",ROW()-4)</f>
        <v/>
      </c>
      <c r="B511" s="28"/>
      <c r="C511" s="29"/>
      <c r="D511" s="30"/>
      <c r="E511" s="29"/>
      <c r="F511" s="30"/>
      <c r="G511" s="31"/>
      <c r="H511" s="32"/>
      <c r="I511" s="32"/>
      <c r="J511" s="33" t="str">
        <f aca="false">IF(OR(H511="",I511=""),"",IF(UPPER(SUBSTITUTE(SUBSTITUTE(SUBSTITUTE(H511," ",""),",",""),";",""))=UPPER(SUBSTITUTE(SUBSTITUTE(SUBSTITUTE(I511," ",""),",",""),";","")),"Correct","Wrong"))</f>
        <v/>
      </c>
      <c r="K511" s="29"/>
      <c r="L511" s="29"/>
      <c r="M511" s="27" t="str">
        <f aca="false">IF(E511="","",IFERROR(INDEX(Lists!$G$5:$G$9,MATCH(E511,Lists!$F$5:$F$9,0)),""))</f>
        <v/>
      </c>
      <c r="N511" s="33" t="str">
        <f aca="false">IF(OR(L511="",M511=""),"",IF(L511&gt;M511,"Slow",IF(AND(J511="Wrong",L511&lt;0.5*M511),"Rushed?","OK")))</f>
        <v/>
      </c>
      <c r="O511" s="30"/>
      <c r="P511" s="30"/>
      <c r="Q511" s="34" t="str">
        <f aca="false">IF(OR(B511="",J511=""),"",IF(OR(J511="Wrong",K511="50-50",K511="Guess"),B511+Lists!$Y$5,""))</f>
        <v/>
      </c>
      <c r="R511" s="29"/>
      <c r="S511" s="34" t="str">
        <f aca="false">IF(Q511="","",B511+Lists!$Y$6)</f>
        <v/>
      </c>
      <c r="T511" s="29"/>
      <c r="U511" s="33" t="str">
        <f aca="true">IF(J511="","",IF(Q511="","—",IF(T511="Correct","Mastered",IF(OR(R511="Wrong",T511="Wrong"),"Keep reviewing",IF(AND(R511="",TODAY()&gt;=Q511),"Retry 1 DUE",IF(AND(R511="Correct",T511="",TODAY()&gt;=S511),"Retry 2 DUE",IF(R511="","Retry 1 scheduled","Retry 2 scheduled")))))))</f>
        <v/>
      </c>
    </row>
    <row r="512" customFormat="false" ht="15" hidden="false" customHeight="false" outlineLevel="0" collapsed="false">
      <c r="A512" s="27" t="str">
        <f aca="false">IF(COUNTA(B512:I512)=0,"",ROW()-4)</f>
        <v/>
      </c>
      <c r="B512" s="28"/>
      <c r="C512" s="29"/>
      <c r="D512" s="30"/>
      <c r="E512" s="29"/>
      <c r="F512" s="30"/>
      <c r="G512" s="31"/>
      <c r="H512" s="32"/>
      <c r="I512" s="32"/>
      <c r="J512" s="33" t="str">
        <f aca="false">IF(OR(H512="",I512=""),"",IF(UPPER(SUBSTITUTE(SUBSTITUTE(SUBSTITUTE(H512," ",""),",",""),";",""))=UPPER(SUBSTITUTE(SUBSTITUTE(SUBSTITUTE(I512," ",""),",",""),";","")),"Correct","Wrong"))</f>
        <v/>
      </c>
      <c r="K512" s="29"/>
      <c r="L512" s="29"/>
      <c r="M512" s="27" t="str">
        <f aca="false">IF(E512="","",IFERROR(INDEX(Lists!$G$5:$G$9,MATCH(E512,Lists!$F$5:$F$9,0)),""))</f>
        <v/>
      </c>
      <c r="N512" s="33" t="str">
        <f aca="false">IF(OR(L512="",M512=""),"",IF(L512&gt;M512,"Slow",IF(AND(J512="Wrong",L512&lt;0.5*M512),"Rushed?","OK")))</f>
        <v/>
      </c>
      <c r="O512" s="30"/>
      <c r="P512" s="30"/>
      <c r="Q512" s="34" t="str">
        <f aca="false">IF(OR(B512="",J512=""),"",IF(OR(J512="Wrong",K512="50-50",K512="Guess"),B512+Lists!$Y$5,""))</f>
        <v/>
      </c>
      <c r="R512" s="29"/>
      <c r="S512" s="34" t="str">
        <f aca="false">IF(Q512="","",B512+Lists!$Y$6)</f>
        <v/>
      </c>
      <c r="T512" s="29"/>
      <c r="U512" s="33" t="str">
        <f aca="true">IF(J512="","",IF(Q512="","—",IF(T512="Correct","Mastered",IF(OR(R512="Wrong",T512="Wrong"),"Keep reviewing",IF(AND(R512="",TODAY()&gt;=Q512),"Retry 1 DUE",IF(AND(R512="Correct",T512="",TODAY()&gt;=S512),"Retry 2 DUE",IF(R512="","Retry 1 scheduled","Retry 2 scheduled")))))))</f>
        <v/>
      </c>
    </row>
    <row r="513" customFormat="false" ht="15" hidden="false" customHeight="false" outlineLevel="0" collapsed="false">
      <c r="A513" s="27" t="str">
        <f aca="false">IF(COUNTA(B513:I513)=0,"",ROW()-4)</f>
        <v/>
      </c>
      <c r="B513" s="28"/>
      <c r="C513" s="29"/>
      <c r="D513" s="30"/>
      <c r="E513" s="29"/>
      <c r="F513" s="30"/>
      <c r="G513" s="31"/>
      <c r="H513" s="32"/>
      <c r="I513" s="32"/>
      <c r="J513" s="33" t="str">
        <f aca="false">IF(OR(H513="",I513=""),"",IF(UPPER(SUBSTITUTE(SUBSTITUTE(SUBSTITUTE(H513," ",""),",",""),";",""))=UPPER(SUBSTITUTE(SUBSTITUTE(SUBSTITUTE(I513," ",""),",",""),";","")),"Correct","Wrong"))</f>
        <v/>
      </c>
      <c r="K513" s="29"/>
      <c r="L513" s="29"/>
      <c r="M513" s="27" t="str">
        <f aca="false">IF(E513="","",IFERROR(INDEX(Lists!$G$5:$G$9,MATCH(E513,Lists!$F$5:$F$9,0)),""))</f>
        <v/>
      </c>
      <c r="N513" s="33" t="str">
        <f aca="false">IF(OR(L513="",M513=""),"",IF(L513&gt;M513,"Slow",IF(AND(J513="Wrong",L513&lt;0.5*M513),"Rushed?","OK")))</f>
        <v/>
      </c>
      <c r="O513" s="30"/>
      <c r="P513" s="30"/>
      <c r="Q513" s="34" t="str">
        <f aca="false">IF(OR(B513="",J513=""),"",IF(OR(J513="Wrong",K513="50-50",K513="Guess"),B513+Lists!$Y$5,""))</f>
        <v/>
      </c>
      <c r="R513" s="29"/>
      <c r="S513" s="34" t="str">
        <f aca="false">IF(Q513="","",B513+Lists!$Y$6)</f>
        <v/>
      </c>
      <c r="T513" s="29"/>
      <c r="U513" s="33" t="str">
        <f aca="true">IF(J513="","",IF(Q513="","—",IF(T513="Correct","Mastered",IF(OR(R513="Wrong",T513="Wrong"),"Keep reviewing",IF(AND(R513="",TODAY()&gt;=Q513),"Retry 1 DUE",IF(AND(R513="Correct",T513="",TODAY()&gt;=S513),"Retry 2 DUE",IF(R513="","Retry 1 scheduled","Retry 2 scheduled")))))))</f>
        <v/>
      </c>
    </row>
    <row r="514" customFormat="false" ht="15" hidden="false" customHeight="false" outlineLevel="0" collapsed="false">
      <c r="A514" s="27" t="str">
        <f aca="false">IF(COUNTA(B514:I514)=0,"",ROW()-4)</f>
        <v/>
      </c>
      <c r="B514" s="28"/>
      <c r="C514" s="29"/>
      <c r="D514" s="30"/>
      <c r="E514" s="29"/>
      <c r="F514" s="30"/>
      <c r="G514" s="31"/>
      <c r="H514" s="32"/>
      <c r="I514" s="32"/>
      <c r="J514" s="33" t="str">
        <f aca="false">IF(OR(H514="",I514=""),"",IF(UPPER(SUBSTITUTE(SUBSTITUTE(SUBSTITUTE(H514," ",""),",",""),";",""))=UPPER(SUBSTITUTE(SUBSTITUTE(SUBSTITUTE(I514," ",""),",",""),";","")),"Correct","Wrong"))</f>
        <v/>
      </c>
      <c r="K514" s="29"/>
      <c r="L514" s="29"/>
      <c r="M514" s="27" t="str">
        <f aca="false">IF(E514="","",IFERROR(INDEX(Lists!$G$5:$G$9,MATCH(E514,Lists!$F$5:$F$9,0)),""))</f>
        <v/>
      </c>
      <c r="N514" s="33" t="str">
        <f aca="false">IF(OR(L514="",M514=""),"",IF(L514&gt;M514,"Slow",IF(AND(J514="Wrong",L514&lt;0.5*M514),"Rushed?","OK")))</f>
        <v/>
      </c>
      <c r="O514" s="30"/>
      <c r="P514" s="30"/>
      <c r="Q514" s="34" t="str">
        <f aca="false">IF(OR(B514="",J514=""),"",IF(OR(J514="Wrong",K514="50-50",K514="Guess"),B514+Lists!$Y$5,""))</f>
        <v/>
      </c>
      <c r="R514" s="29"/>
      <c r="S514" s="34" t="str">
        <f aca="false">IF(Q514="","",B514+Lists!$Y$6)</f>
        <v/>
      </c>
      <c r="T514" s="29"/>
      <c r="U514" s="33" t="str">
        <f aca="true">IF(J514="","",IF(Q514="","—",IF(T514="Correct","Mastered",IF(OR(R514="Wrong",T514="Wrong"),"Keep reviewing",IF(AND(R514="",TODAY()&gt;=Q514),"Retry 1 DUE",IF(AND(R514="Correct",T514="",TODAY()&gt;=S514),"Retry 2 DUE",IF(R514="","Retry 1 scheduled","Retry 2 scheduled")))))))</f>
        <v/>
      </c>
    </row>
    <row r="515" customFormat="false" ht="15" hidden="false" customHeight="false" outlineLevel="0" collapsed="false">
      <c r="A515" s="27" t="str">
        <f aca="false">IF(COUNTA(B515:I515)=0,"",ROW()-4)</f>
        <v/>
      </c>
      <c r="B515" s="28"/>
      <c r="C515" s="29"/>
      <c r="D515" s="30"/>
      <c r="E515" s="29"/>
      <c r="F515" s="30"/>
      <c r="G515" s="31"/>
      <c r="H515" s="32"/>
      <c r="I515" s="32"/>
      <c r="J515" s="33" t="str">
        <f aca="false">IF(OR(H515="",I515=""),"",IF(UPPER(SUBSTITUTE(SUBSTITUTE(SUBSTITUTE(H515," ",""),",",""),";",""))=UPPER(SUBSTITUTE(SUBSTITUTE(SUBSTITUTE(I515," ",""),",",""),";","")),"Correct","Wrong"))</f>
        <v/>
      </c>
      <c r="K515" s="29"/>
      <c r="L515" s="29"/>
      <c r="M515" s="27" t="str">
        <f aca="false">IF(E515="","",IFERROR(INDEX(Lists!$G$5:$G$9,MATCH(E515,Lists!$F$5:$F$9,0)),""))</f>
        <v/>
      </c>
      <c r="N515" s="33" t="str">
        <f aca="false">IF(OR(L515="",M515=""),"",IF(L515&gt;M515,"Slow",IF(AND(J515="Wrong",L515&lt;0.5*M515),"Rushed?","OK")))</f>
        <v/>
      </c>
      <c r="O515" s="30"/>
      <c r="P515" s="30"/>
      <c r="Q515" s="34" t="str">
        <f aca="false">IF(OR(B515="",J515=""),"",IF(OR(J515="Wrong",K515="50-50",K515="Guess"),B515+Lists!$Y$5,""))</f>
        <v/>
      </c>
      <c r="R515" s="29"/>
      <c r="S515" s="34" t="str">
        <f aca="false">IF(Q515="","",B515+Lists!$Y$6)</f>
        <v/>
      </c>
      <c r="T515" s="29"/>
      <c r="U515" s="33" t="str">
        <f aca="true">IF(J515="","",IF(Q515="","—",IF(T515="Correct","Mastered",IF(OR(R515="Wrong",T515="Wrong"),"Keep reviewing",IF(AND(R515="",TODAY()&gt;=Q515),"Retry 1 DUE",IF(AND(R515="Correct",T515="",TODAY()&gt;=S515),"Retry 2 DUE",IF(R515="","Retry 1 scheduled","Retry 2 scheduled")))))))</f>
        <v/>
      </c>
    </row>
    <row r="516" customFormat="false" ht="15" hidden="false" customHeight="false" outlineLevel="0" collapsed="false">
      <c r="A516" s="27" t="str">
        <f aca="false">IF(COUNTA(B516:I516)=0,"",ROW()-4)</f>
        <v/>
      </c>
      <c r="B516" s="28"/>
      <c r="C516" s="29"/>
      <c r="D516" s="30"/>
      <c r="E516" s="29"/>
      <c r="F516" s="30"/>
      <c r="G516" s="31"/>
      <c r="H516" s="32"/>
      <c r="I516" s="32"/>
      <c r="J516" s="33" t="str">
        <f aca="false">IF(OR(H516="",I516=""),"",IF(UPPER(SUBSTITUTE(SUBSTITUTE(SUBSTITUTE(H516," ",""),",",""),";",""))=UPPER(SUBSTITUTE(SUBSTITUTE(SUBSTITUTE(I516," ",""),",",""),";","")),"Correct","Wrong"))</f>
        <v/>
      </c>
      <c r="K516" s="29"/>
      <c r="L516" s="29"/>
      <c r="M516" s="27" t="str">
        <f aca="false">IF(E516="","",IFERROR(INDEX(Lists!$G$5:$G$9,MATCH(E516,Lists!$F$5:$F$9,0)),""))</f>
        <v/>
      </c>
      <c r="N516" s="33" t="str">
        <f aca="false">IF(OR(L516="",M516=""),"",IF(L516&gt;M516,"Slow",IF(AND(J516="Wrong",L516&lt;0.5*M516),"Rushed?","OK")))</f>
        <v/>
      </c>
      <c r="O516" s="30"/>
      <c r="P516" s="30"/>
      <c r="Q516" s="34" t="str">
        <f aca="false">IF(OR(B516="",J516=""),"",IF(OR(J516="Wrong",K516="50-50",K516="Guess"),B516+Lists!$Y$5,""))</f>
        <v/>
      </c>
      <c r="R516" s="29"/>
      <c r="S516" s="34" t="str">
        <f aca="false">IF(Q516="","",B516+Lists!$Y$6)</f>
        <v/>
      </c>
      <c r="T516" s="29"/>
      <c r="U516" s="33" t="str">
        <f aca="true">IF(J516="","",IF(Q516="","—",IF(T516="Correct","Mastered",IF(OR(R516="Wrong",T516="Wrong"),"Keep reviewing",IF(AND(R516="",TODAY()&gt;=Q516),"Retry 1 DUE",IF(AND(R516="Correct",T516="",TODAY()&gt;=S516),"Retry 2 DUE",IF(R516="","Retry 1 scheduled","Retry 2 scheduled")))))))</f>
        <v/>
      </c>
    </row>
    <row r="517" customFormat="false" ht="15" hidden="false" customHeight="false" outlineLevel="0" collapsed="false">
      <c r="A517" s="27" t="str">
        <f aca="false">IF(COUNTA(B517:I517)=0,"",ROW()-4)</f>
        <v/>
      </c>
      <c r="B517" s="28"/>
      <c r="C517" s="29"/>
      <c r="D517" s="30"/>
      <c r="E517" s="29"/>
      <c r="F517" s="30"/>
      <c r="G517" s="31"/>
      <c r="H517" s="32"/>
      <c r="I517" s="32"/>
      <c r="J517" s="33" t="str">
        <f aca="false">IF(OR(H517="",I517=""),"",IF(UPPER(SUBSTITUTE(SUBSTITUTE(SUBSTITUTE(H517," ",""),",",""),";",""))=UPPER(SUBSTITUTE(SUBSTITUTE(SUBSTITUTE(I517," ",""),",",""),";","")),"Correct","Wrong"))</f>
        <v/>
      </c>
      <c r="K517" s="29"/>
      <c r="L517" s="29"/>
      <c r="M517" s="27" t="str">
        <f aca="false">IF(E517="","",IFERROR(INDEX(Lists!$G$5:$G$9,MATCH(E517,Lists!$F$5:$F$9,0)),""))</f>
        <v/>
      </c>
      <c r="N517" s="33" t="str">
        <f aca="false">IF(OR(L517="",M517=""),"",IF(L517&gt;M517,"Slow",IF(AND(J517="Wrong",L517&lt;0.5*M517),"Rushed?","OK")))</f>
        <v/>
      </c>
      <c r="O517" s="30"/>
      <c r="P517" s="30"/>
      <c r="Q517" s="34" t="str">
        <f aca="false">IF(OR(B517="",J517=""),"",IF(OR(J517="Wrong",K517="50-50",K517="Guess"),B517+Lists!$Y$5,""))</f>
        <v/>
      </c>
      <c r="R517" s="29"/>
      <c r="S517" s="34" t="str">
        <f aca="false">IF(Q517="","",B517+Lists!$Y$6)</f>
        <v/>
      </c>
      <c r="T517" s="29"/>
      <c r="U517" s="33" t="str">
        <f aca="true">IF(J517="","",IF(Q517="","—",IF(T517="Correct","Mastered",IF(OR(R517="Wrong",T517="Wrong"),"Keep reviewing",IF(AND(R517="",TODAY()&gt;=Q517),"Retry 1 DUE",IF(AND(R517="Correct",T517="",TODAY()&gt;=S517),"Retry 2 DUE",IF(R517="","Retry 1 scheduled","Retry 2 scheduled")))))))</f>
        <v/>
      </c>
    </row>
    <row r="518" customFormat="false" ht="15" hidden="false" customHeight="false" outlineLevel="0" collapsed="false">
      <c r="A518" s="27" t="str">
        <f aca="false">IF(COUNTA(B518:I518)=0,"",ROW()-4)</f>
        <v/>
      </c>
      <c r="B518" s="28"/>
      <c r="C518" s="29"/>
      <c r="D518" s="30"/>
      <c r="E518" s="29"/>
      <c r="F518" s="30"/>
      <c r="G518" s="31"/>
      <c r="H518" s="32"/>
      <c r="I518" s="32"/>
      <c r="J518" s="33" t="str">
        <f aca="false">IF(OR(H518="",I518=""),"",IF(UPPER(SUBSTITUTE(SUBSTITUTE(SUBSTITUTE(H518," ",""),",",""),";",""))=UPPER(SUBSTITUTE(SUBSTITUTE(SUBSTITUTE(I518," ",""),",",""),";","")),"Correct","Wrong"))</f>
        <v/>
      </c>
      <c r="K518" s="29"/>
      <c r="L518" s="29"/>
      <c r="M518" s="27" t="str">
        <f aca="false">IF(E518="","",IFERROR(INDEX(Lists!$G$5:$G$9,MATCH(E518,Lists!$F$5:$F$9,0)),""))</f>
        <v/>
      </c>
      <c r="N518" s="33" t="str">
        <f aca="false">IF(OR(L518="",M518=""),"",IF(L518&gt;M518,"Slow",IF(AND(J518="Wrong",L518&lt;0.5*M518),"Rushed?","OK")))</f>
        <v/>
      </c>
      <c r="O518" s="30"/>
      <c r="P518" s="30"/>
      <c r="Q518" s="34" t="str">
        <f aca="false">IF(OR(B518="",J518=""),"",IF(OR(J518="Wrong",K518="50-50",K518="Guess"),B518+Lists!$Y$5,""))</f>
        <v/>
      </c>
      <c r="R518" s="29"/>
      <c r="S518" s="34" t="str">
        <f aca="false">IF(Q518="","",B518+Lists!$Y$6)</f>
        <v/>
      </c>
      <c r="T518" s="29"/>
      <c r="U518" s="33" t="str">
        <f aca="true">IF(J518="","",IF(Q518="","—",IF(T518="Correct","Mastered",IF(OR(R518="Wrong",T518="Wrong"),"Keep reviewing",IF(AND(R518="",TODAY()&gt;=Q518),"Retry 1 DUE",IF(AND(R518="Correct",T518="",TODAY()&gt;=S518),"Retry 2 DUE",IF(R518="","Retry 1 scheduled","Retry 2 scheduled")))))))</f>
        <v/>
      </c>
    </row>
    <row r="519" customFormat="false" ht="15" hidden="false" customHeight="false" outlineLevel="0" collapsed="false">
      <c r="A519" s="27" t="str">
        <f aca="false">IF(COUNTA(B519:I519)=0,"",ROW()-4)</f>
        <v/>
      </c>
      <c r="B519" s="28"/>
      <c r="C519" s="29"/>
      <c r="D519" s="30"/>
      <c r="E519" s="29"/>
      <c r="F519" s="30"/>
      <c r="G519" s="31"/>
      <c r="H519" s="32"/>
      <c r="I519" s="32"/>
      <c r="J519" s="33" t="str">
        <f aca="false">IF(OR(H519="",I519=""),"",IF(UPPER(SUBSTITUTE(SUBSTITUTE(SUBSTITUTE(H519," ",""),",",""),";",""))=UPPER(SUBSTITUTE(SUBSTITUTE(SUBSTITUTE(I519," ",""),",",""),";","")),"Correct","Wrong"))</f>
        <v/>
      </c>
      <c r="K519" s="29"/>
      <c r="L519" s="29"/>
      <c r="M519" s="27" t="str">
        <f aca="false">IF(E519="","",IFERROR(INDEX(Lists!$G$5:$G$9,MATCH(E519,Lists!$F$5:$F$9,0)),""))</f>
        <v/>
      </c>
      <c r="N519" s="33" t="str">
        <f aca="false">IF(OR(L519="",M519=""),"",IF(L519&gt;M519,"Slow",IF(AND(J519="Wrong",L519&lt;0.5*M519),"Rushed?","OK")))</f>
        <v/>
      </c>
      <c r="O519" s="30"/>
      <c r="P519" s="30"/>
      <c r="Q519" s="34" t="str">
        <f aca="false">IF(OR(B519="",J519=""),"",IF(OR(J519="Wrong",K519="50-50",K519="Guess"),B519+Lists!$Y$5,""))</f>
        <v/>
      </c>
      <c r="R519" s="29"/>
      <c r="S519" s="34" t="str">
        <f aca="false">IF(Q519="","",B519+Lists!$Y$6)</f>
        <v/>
      </c>
      <c r="T519" s="29"/>
      <c r="U519" s="33" t="str">
        <f aca="true">IF(J519="","",IF(Q519="","—",IF(T519="Correct","Mastered",IF(OR(R519="Wrong",T519="Wrong"),"Keep reviewing",IF(AND(R519="",TODAY()&gt;=Q519),"Retry 1 DUE",IF(AND(R519="Correct",T519="",TODAY()&gt;=S519),"Retry 2 DUE",IF(R519="","Retry 1 scheduled","Retry 2 scheduled")))))))</f>
        <v/>
      </c>
    </row>
    <row r="520" customFormat="false" ht="15" hidden="false" customHeight="false" outlineLevel="0" collapsed="false">
      <c r="A520" s="27" t="str">
        <f aca="false">IF(COUNTA(B520:I520)=0,"",ROW()-4)</f>
        <v/>
      </c>
      <c r="B520" s="28"/>
      <c r="C520" s="29"/>
      <c r="D520" s="30"/>
      <c r="E520" s="29"/>
      <c r="F520" s="30"/>
      <c r="G520" s="31"/>
      <c r="H520" s="32"/>
      <c r="I520" s="32"/>
      <c r="J520" s="33" t="str">
        <f aca="false">IF(OR(H520="",I520=""),"",IF(UPPER(SUBSTITUTE(SUBSTITUTE(SUBSTITUTE(H520," ",""),",",""),";",""))=UPPER(SUBSTITUTE(SUBSTITUTE(SUBSTITUTE(I520," ",""),",",""),";","")),"Correct","Wrong"))</f>
        <v/>
      </c>
      <c r="K520" s="29"/>
      <c r="L520" s="29"/>
      <c r="M520" s="27" t="str">
        <f aca="false">IF(E520="","",IFERROR(INDEX(Lists!$G$5:$G$9,MATCH(E520,Lists!$F$5:$F$9,0)),""))</f>
        <v/>
      </c>
      <c r="N520" s="33" t="str">
        <f aca="false">IF(OR(L520="",M520=""),"",IF(L520&gt;M520,"Slow",IF(AND(J520="Wrong",L520&lt;0.5*M520),"Rushed?","OK")))</f>
        <v/>
      </c>
      <c r="O520" s="30"/>
      <c r="P520" s="30"/>
      <c r="Q520" s="34" t="str">
        <f aca="false">IF(OR(B520="",J520=""),"",IF(OR(J520="Wrong",K520="50-50",K520="Guess"),B520+Lists!$Y$5,""))</f>
        <v/>
      </c>
      <c r="R520" s="29"/>
      <c r="S520" s="34" t="str">
        <f aca="false">IF(Q520="","",B520+Lists!$Y$6)</f>
        <v/>
      </c>
      <c r="T520" s="29"/>
      <c r="U520" s="33" t="str">
        <f aca="true">IF(J520="","",IF(Q520="","—",IF(T520="Correct","Mastered",IF(OR(R520="Wrong",T520="Wrong"),"Keep reviewing",IF(AND(R520="",TODAY()&gt;=Q520),"Retry 1 DUE",IF(AND(R520="Correct",T520="",TODAY()&gt;=S520),"Retry 2 DUE",IF(R520="","Retry 1 scheduled","Retry 2 scheduled")))))))</f>
        <v/>
      </c>
    </row>
    <row r="521" customFormat="false" ht="15" hidden="false" customHeight="false" outlineLevel="0" collapsed="false">
      <c r="A521" s="27" t="str">
        <f aca="false">IF(COUNTA(B521:I521)=0,"",ROW()-4)</f>
        <v/>
      </c>
      <c r="B521" s="28"/>
      <c r="C521" s="29"/>
      <c r="D521" s="30"/>
      <c r="E521" s="29"/>
      <c r="F521" s="30"/>
      <c r="G521" s="31"/>
      <c r="H521" s="32"/>
      <c r="I521" s="32"/>
      <c r="J521" s="33" t="str">
        <f aca="false">IF(OR(H521="",I521=""),"",IF(UPPER(SUBSTITUTE(SUBSTITUTE(SUBSTITUTE(H521," ",""),",",""),";",""))=UPPER(SUBSTITUTE(SUBSTITUTE(SUBSTITUTE(I521," ",""),",",""),";","")),"Correct","Wrong"))</f>
        <v/>
      </c>
      <c r="K521" s="29"/>
      <c r="L521" s="29"/>
      <c r="M521" s="27" t="str">
        <f aca="false">IF(E521="","",IFERROR(INDEX(Lists!$G$5:$G$9,MATCH(E521,Lists!$F$5:$F$9,0)),""))</f>
        <v/>
      </c>
      <c r="N521" s="33" t="str">
        <f aca="false">IF(OR(L521="",M521=""),"",IF(L521&gt;M521,"Slow",IF(AND(J521="Wrong",L521&lt;0.5*M521),"Rushed?","OK")))</f>
        <v/>
      </c>
      <c r="O521" s="30"/>
      <c r="P521" s="30"/>
      <c r="Q521" s="34" t="str">
        <f aca="false">IF(OR(B521="",J521=""),"",IF(OR(J521="Wrong",K521="50-50",K521="Guess"),B521+Lists!$Y$5,""))</f>
        <v/>
      </c>
      <c r="R521" s="29"/>
      <c r="S521" s="34" t="str">
        <f aca="false">IF(Q521="","",B521+Lists!$Y$6)</f>
        <v/>
      </c>
      <c r="T521" s="29"/>
      <c r="U521" s="33" t="str">
        <f aca="true">IF(J521="","",IF(Q521="","—",IF(T521="Correct","Mastered",IF(OR(R521="Wrong",T521="Wrong"),"Keep reviewing",IF(AND(R521="",TODAY()&gt;=Q521),"Retry 1 DUE",IF(AND(R521="Correct",T521="",TODAY()&gt;=S521),"Retry 2 DUE",IF(R521="","Retry 1 scheduled","Retry 2 scheduled")))))))</f>
        <v/>
      </c>
    </row>
    <row r="522" customFormat="false" ht="15" hidden="false" customHeight="false" outlineLevel="0" collapsed="false">
      <c r="A522" s="27" t="str">
        <f aca="false">IF(COUNTA(B522:I522)=0,"",ROW()-4)</f>
        <v/>
      </c>
      <c r="B522" s="28"/>
      <c r="C522" s="29"/>
      <c r="D522" s="30"/>
      <c r="E522" s="29"/>
      <c r="F522" s="30"/>
      <c r="G522" s="31"/>
      <c r="H522" s="32"/>
      <c r="I522" s="32"/>
      <c r="J522" s="33" t="str">
        <f aca="false">IF(OR(H522="",I522=""),"",IF(UPPER(SUBSTITUTE(SUBSTITUTE(SUBSTITUTE(H522," ",""),",",""),";",""))=UPPER(SUBSTITUTE(SUBSTITUTE(SUBSTITUTE(I522," ",""),",",""),";","")),"Correct","Wrong"))</f>
        <v/>
      </c>
      <c r="K522" s="29"/>
      <c r="L522" s="29"/>
      <c r="M522" s="27" t="str">
        <f aca="false">IF(E522="","",IFERROR(INDEX(Lists!$G$5:$G$9,MATCH(E522,Lists!$F$5:$F$9,0)),""))</f>
        <v/>
      </c>
      <c r="N522" s="33" t="str">
        <f aca="false">IF(OR(L522="",M522=""),"",IF(L522&gt;M522,"Slow",IF(AND(J522="Wrong",L522&lt;0.5*M522),"Rushed?","OK")))</f>
        <v/>
      </c>
      <c r="O522" s="30"/>
      <c r="P522" s="30"/>
      <c r="Q522" s="34" t="str">
        <f aca="false">IF(OR(B522="",J522=""),"",IF(OR(J522="Wrong",K522="50-50",K522="Guess"),B522+Lists!$Y$5,""))</f>
        <v/>
      </c>
      <c r="R522" s="29"/>
      <c r="S522" s="34" t="str">
        <f aca="false">IF(Q522="","",B522+Lists!$Y$6)</f>
        <v/>
      </c>
      <c r="T522" s="29"/>
      <c r="U522" s="33" t="str">
        <f aca="true">IF(J522="","",IF(Q522="","—",IF(T522="Correct","Mastered",IF(OR(R522="Wrong",T522="Wrong"),"Keep reviewing",IF(AND(R522="",TODAY()&gt;=Q522),"Retry 1 DUE",IF(AND(R522="Correct",T522="",TODAY()&gt;=S522),"Retry 2 DUE",IF(R522="","Retry 1 scheduled","Retry 2 scheduled")))))))</f>
        <v/>
      </c>
    </row>
    <row r="523" customFormat="false" ht="15" hidden="false" customHeight="false" outlineLevel="0" collapsed="false">
      <c r="A523" s="27" t="str">
        <f aca="false">IF(COUNTA(B523:I523)=0,"",ROW()-4)</f>
        <v/>
      </c>
      <c r="B523" s="28"/>
      <c r="C523" s="29"/>
      <c r="D523" s="30"/>
      <c r="E523" s="29"/>
      <c r="F523" s="30"/>
      <c r="G523" s="31"/>
      <c r="H523" s="32"/>
      <c r="I523" s="32"/>
      <c r="J523" s="33" t="str">
        <f aca="false">IF(OR(H523="",I523=""),"",IF(UPPER(SUBSTITUTE(SUBSTITUTE(SUBSTITUTE(H523," ",""),",",""),";",""))=UPPER(SUBSTITUTE(SUBSTITUTE(SUBSTITUTE(I523," ",""),",",""),";","")),"Correct","Wrong"))</f>
        <v/>
      </c>
      <c r="K523" s="29"/>
      <c r="L523" s="29"/>
      <c r="M523" s="27" t="str">
        <f aca="false">IF(E523="","",IFERROR(INDEX(Lists!$G$5:$G$9,MATCH(E523,Lists!$F$5:$F$9,0)),""))</f>
        <v/>
      </c>
      <c r="N523" s="33" t="str">
        <f aca="false">IF(OR(L523="",M523=""),"",IF(L523&gt;M523,"Slow",IF(AND(J523="Wrong",L523&lt;0.5*M523),"Rushed?","OK")))</f>
        <v/>
      </c>
      <c r="O523" s="30"/>
      <c r="P523" s="30"/>
      <c r="Q523" s="34" t="str">
        <f aca="false">IF(OR(B523="",J523=""),"",IF(OR(J523="Wrong",K523="50-50",K523="Guess"),B523+Lists!$Y$5,""))</f>
        <v/>
      </c>
      <c r="R523" s="29"/>
      <c r="S523" s="34" t="str">
        <f aca="false">IF(Q523="","",B523+Lists!$Y$6)</f>
        <v/>
      </c>
      <c r="T523" s="29"/>
      <c r="U523" s="33" t="str">
        <f aca="true">IF(J523="","",IF(Q523="","—",IF(T523="Correct","Mastered",IF(OR(R523="Wrong",T523="Wrong"),"Keep reviewing",IF(AND(R523="",TODAY()&gt;=Q523),"Retry 1 DUE",IF(AND(R523="Correct",T523="",TODAY()&gt;=S523),"Retry 2 DUE",IF(R523="","Retry 1 scheduled","Retry 2 scheduled")))))))</f>
        <v/>
      </c>
    </row>
    <row r="524" customFormat="false" ht="15" hidden="false" customHeight="false" outlineLevel="0" collapsed="false">
      <c r="A524" s="27" t="str">
        <f aca="false">IF(COUNTA(B524:I524)=0,"",ROW()-4)</f>
        <v/>
      </c>
      <c r="B524" s="28"/>
      <c r="C524" s="29"/>
      <c r="D524" s="30"/>
      <c r="E524" s="29"/>
      <c r="F524" s="30"/>
      <c r="G524" s="31"/>
      <c r="H524" s="32"/>
      <c r="I524" s="32"/>
      <c r="J524" s="33" t="str">
        <f aca="false">IF(OR(H524="",I524=""),"",IF(UPPER(SUBSTITUTE(SUBSTITUTE(SUBSTITUTE(H524," ",""),",",""),";",""))=UPPER(SUBSTITUTE(SUBSTITUTE(SUBSTITUTE(I524," ",""),",",""),";","")),"Correct","Wrong"))</f>
        <v/>
      </c>
      <c r="K524" s="29"/>
      <c r="L524" s="29"/>
      <c r="M524" s="27" t="str">
        <f aca="false">IF(E524="","",IFERROR(INDEX(Lists!$G$5:$G$9,MATCH(E524,Lists!$F$5:$F$9,0)),""))</f>
        <v/>
      </c>
      <c r="N524" s="33" t="str">
        <f aca="false">IF(OR(L524="",M524=""),"",IF(L524&gt;M524,"Slow",IF(AND(J524="Wrong",L524&lt;0.5*M524),"Rushed?","OK")))</f>
        <v/>
      </c>
      <c r="O524" s="30"/>
      <c r="P524" s="30"/>
      <c r="Q524" s="34" t="str">
        <f aca="false">IF(OR(B524="",J524=""),"",IF(OR(J524="Wrong",K524="50-50",K524="Guess"),B524+Lists!$Y$5,""))</f>
        <v/>
      </c>
      <c r="R524" s="29"/>
      <c r="S524" s="34" t="str">
        <f aca="false">IF(Q524="","",B524+Lists!$Y$6)</f>
        <v/>
      </c>
      <c r="T524" s="29"/>
      <c r="U524" s="33" t="str">
        <f aca="true">IF(J524="","",IF(Q524="","—",IF(T524="Correct","Mastered",IF(OR(R524="Wrong",T524="Wrong"),"Keep reviewing",IF(AND(R524="",TODAY()&gt;=Q524),"Retry 1 DUE",IF(AND(R524="Correct",T524="",TODAY()&gt;=S524),"Retry 2 DUE",IF(R524="","Retry 1 scheduled","Retry 2 scheduled")))))))</f>
        <v/>
      </c>
    </row>
    <row r="525" customFormat="false" ht="15" hidden="false" customHeight="false" outlineLevel="0" collapsed="false">
      <c r="A525" s="27" t="str">
        <f aca="false">IF(COUNTA(B525:I525)=0,"",ROW()-4)</f>
        <v/>
      </c>
      <c r="B525" s="28"/>
      <c r="C525" s="29"/>
      <c r="D525" s="30"/>
      <c r="E525" s="29"/>
      <c r="F525" s="30"/>
      <c r="G525" s="31"/>
      <c r="H525" s="32"/>
      <c r="I525" s="32"/>
      <c r="J525" s="33" t="str">
        <f aca="false">IF(OR(H525="",I525=""),"",IF(UPPER(SUBSTITUTE(SUBSTITUTE(SUBSTITUTE(H525," ",""),",",""),";",""))=UPPER(SUBSTITUTE(SUBSTITUTE(SUBSTITUTE(I525," ",""),",",""),";","")),"Correct","Wrong"))</f>
        <v/>
      </c>
      <c r="K525" s="29"/>
      <c r="L525" s="29"/>
      <c r="M525" s="27" t="str">
        <f aca="false">IF(E525="","",IFERROR(INDEX(Lists!$G$5:$G$9,MATCH(E525,Lists!$F$5:$F$9,0)),""))</f>
        <v/>
      </c>
      <c r="N525" s="33" t="str">
        <f aca="false">IF(OR(L525="",M525=""),"",IF(L525&gt;M525,"Slow",IF(AND(J525="Wrong",L525&lt;0.5*M525),"Rushed?","OK")))</f>
        <v/>
      </c>
      <c r="O525" s="30"/>
      <c r="P525" s="30"/>
      <c r="Q525" s="34" t="str">
        <f aca="false">IF(OR(B525="",J525=""),"",IF(OR(J525="Wrong",K525="50-50",K525="Guess"),B525+Lists!$Y$5,""))</f>
        <v/>
      </c>
      <c r="R525" s="29"/>
      <c r="S525" s="34" t="str">
        <f aca="false">IF(Q525="","",B525+Lists!$Y$6)</f>
        <v/>
      </c>
      <c r="T525" s="29"/>
      <c r="U525" s="33" t="str">
        <f aca="true">IF(J525="","",IF(Q525="","—",IF(T525="Correct","Mastered",IF(OR(R525="Wrong",T525="Wrong"),"Keep reviewing",IF(AND(R525="",TODAY()&gt;=Q525),"Retry 1 DUE",IF(AND(R525="Correct",T525="",TODAY()&gt;=S525),"Retry 2 DUE",IF(R525="","Retry 1 scheduled","Retry 2 scheduled")))))))</f>
        <v/>
      </c>
    </row>
    <row r="526" customFormat="false" ht="15" hidden="false" customHeight="false" outlineLevel="0" collapsed="false">
      <c r="A526" s="27" t="str">
        <f aca="false">IF(COUNTA(B526:I526)=0,"",ROW()-4)</f>
        <v/>
      </c>
      <c r="B526" s="28"/>
      <c r="C526" s="29"/>
      <c r="D526" s="30"/>
      <c r="E526" s="29"/>
      <c r="F526" s="30"/>
      <c r="G526" s="31"/>
      <c r="H526" s="32"/>
      <c r="I526" s="32"/>
      <c r="J526" s="33" t="str">
        <f aca="false">IF(OR(H526="",I526=""),"",IF(UPPER(SUBSTITUTE(SUBSTITUTE(SUBSTITUTE(H526," ",""),",",""),";",""))=UPPER(SUBSTITUTE(SUBSTITUTE(SUBSTITUTE(I526," ",""),",",""),";","")),"Correct","Wrong"))</f>
        <v/>
      </c>
      <c r="K526" s="29"/>
      <c r="L526" s="29"/>
      <c r="M526" s="27" t="str">
        <f aca="false">IF(E526="","",IFERROR(INDEX(Lists!$G$5:$G$9,MATCH(E526,Lists!$F$5:$F$9,0)),""))</f>
        <v/>
      </c>
      <c r="N526" s="33" t="str">
        <f aca="false">IF(OR(L526="",M526=""),"",IF(L526&gt;M526,"Slow",IF(AND(J526="Wrong",L526&lt;0.5*M526),"Rushed?","OK")))</f>
        <v/>
      </c>
      <c r="O526" s="30"/>
      <c r="P526" s="30"/>
      <c r="Q526" s="34" t="str">
        <f aca="false">IF(OR(B526="",J526=""),"",IF(OR(J526="Wrong",K526="50-50",K526="Guess"),B526+Lists!$Y$5,""))</f>
        <v/>
      </c>
      <c r="R526" s="29"/>
      <c r="S526" s="34" t="str">
        <f aca="false">IF(Q526="","",B526+Lists!$Y$6)</f>
        <v/>
      </c>
      <c r="T526" s="29"/>
      <c r="U526" s="33" t="str">
        <f aca="true">IF(J526="","",IF(Q526="","—",IF(T526="Correct","Mastered",IF(OR(R526="Wrong",T526="Wrong"),"Keep reviewing",IF(AND(R526="",TODAY()&gt;=Q526),"Retry 1 DUE",IF(AND(R526="Correct",T526="",TODAY()&gt;=S526),"Retry 2 DUE",IF(R526="","Retry 1 scheduled","Retry 2 scheduled")))))))</f>
        <v/>
      </c>
    </row>
    <row r="527" customFormat="false" ht="15" hidden="false" customHeight="false" outlineLevel="0" collapsed="false">
      <c r="A527" s="27" t="str">
        <f aca="false">IF(COUNTA(B527:I527)=0,"",ROW()-4)</f>
        <v/>
      </c>
      <c r="B527" s="28"/>
      <c r="C527" s="29"/>
      <c r="D527" s="30"/>
      <c r="E527" s="29"/>
      <c r="F527" s="30"/>
      <c r="G527" s="31"/>
      <c r="H527" s="32"/>
      <c r="I527" s="32"/>
      <c r="J527" s="33" t="str">
        <f aca="false">IF(OR(H527="",I527=""),"",IF(UPPER(SUBSTITUTE(SUBSTITUTE(SUBSTITUTE(H527," ",""),",",""),";",""))=UPPER(SUBSTITUTE(SUBSTITUTE(SUBSTITUTE(I527," ",""),",",""),";","")),"Correct","Wrong"))</f>
        <v/>
      </c>
      <c r="K527" s="29"/>
      <c r="L527" s="29"/>
      <c r="M527" s="27" t="str">
        <f aca="false">IF(E527="","",IFERROR(INDEX(Lists!$G$5:$G$9,MATCH(E527,Lists!$F$5:$F$9,0)),""))</f>
        <v/>
      </c>
      <c r="N527" s="33" t="str">
        <f aca="false">IF(OR(L527="",M527=""),"",IF(L527&gt;M527,"Slow",IF(AND(J527="Wrong",L527&lt;0.5*M527),"Rushed?","OK")))</f>
        <v/>
      </c>
      <c r="O527" s="30"/>
      <c r="P527" s="30"/>
      <c r="Q527" s="34" t="str">
        <f aca="false">IF(OR(B527="",J527=""),"",IF(OR(J527="Wrong",K527="50-50",K527="Guess"),B527+Lists!$Y$5,""))</f>
        <v/>
      </c>
      <c r="R527" s="29"/>
      <c r="S527" s="34" t="str">
        <f aca="false">IF(Q527="","",B527+Lists!$Y$6)</f>
        <v/>
      </c>
      <c r="T527" s="29"/>
      <c r="U527" s="33" t="str">
        <f aca="true">IF(J527="","",IF(Q527="","—",IF(T527="Correct","Mastered",IF(OR(R527="Wrong",T527="Wrong"),"Keep reviewing",IF(AND(R527="",TODAY()&gt;=Q527),"Retry 1 DUE",IF(AND(R527="Correct",T527="",TODAY()&gt;=S527),"Retry 2 DUE",IF(R527="","Retry 1 scheduled","Retry 2 scheduled")))))))</f>
        <v/>
      </c>
    </row>
    <row r="528" customFormat="false" ht="15" hidden="false" customHeight="false" outlineLevel="0" collapsed="false">
      <c r="A528" s="27" t="str">
        <f aca="false">IF(COUNTA(B528:I528)=0,"",ROW()-4)</f>
        <v/>
      </c>
      <c r="B528" s="28"/>
      <c r="C528" s="29"/>
      <c r="D528" s="30"/>
      <c r="E528" s="29"/>
      <c r="F528" s="30"/>
      <c r="G528" s="31"/>
      <c r="H528" s="32"/>
      <c r="I528" s="32"/>
      <c r="J528" s="33" t="str">
        <f aca="false">IF(OR(H528="",I528=""),"",IF(UPPER(SUBSTITUTE(SUBSTITUTE(SUBSTITUTE(H528," ",""),",",""),";",""))=UPPER(SUBSTITUTE(SUBSTITUTE(SUBSTITUTE(I528," ",""),",",""),";","")),"Correct","Wrong"))</f>
        <v/>
      </c>
      <c r="K528" s="29"/>
      <c r="L528" s="29"/>
      <c r="M528" s="27" t="str">
        <f aca="false">IF(E528="","",IFERROR(INDEX(Lists!$G$5:$G$9,MATCH(E528,Lists!$F$5:$F$9,0)),""))</f>
        <v/>
      </c>
      <c r="N528" s="33" t="str">
        <f aca="false">IF(OR(L528="",M528=""),"",IF(L528&gt;M528,"Slow",IF(AND(J528="Wrong",L528&lt;0.5*M528),"Rushed?","OK")))</f>
        <v/>
      </c>
      <c r="O528" s="30"/>
      <c r="P528" s="30"/>
      <c r="Q528" s="34" t="str">
        <f aca="false">IF(OR(B528="",J528=""),"",IF(OR(J528="Wrong",K528="50-50",K528="Guess"),B528+Lists!$Y$5,""))</f>
        <v/>
      </c>
      <c r="R528" s="29"/>
      <c r="S528" s="34" t="str">
        <f aca="false">IF(Q528="","",B528+Lists!$Y$6)</f>
        <v/>
      </c>
      <c r="T528" s="29"/>
      <c r="U528" s="33" t="str">
        <f aca="true">IF(J528="","",IF(Q528="","—",IF(T528="Correct","Mastered",IF(OR(R528="Wrong",T528="Wrong"),"Keep reviewing",IF(AND(R528="",TODAY()&gt;=Q528),"Retry 1 DUE",IF(AND(R528="Correct",T528="",TODAY()&gt;=S528),"Retry 2 DUE",IF(R528="","Retry 1 scheduled","Retry 2 scheduled")))))))</f>
        <v/>
      </c>
    </row>
    <row r="529" customFormat="false" ht="15" hidden="false" customHeight="false" outlineLevel="0" collapsed="false">
      <c r="A529" s="27" t="str">
        <f aca="false">IF(COUNTA(B529:I529)=0,"",ROW()-4)</f>
        <v/>
      </c>
      <c r="B529" s="28"/>
      <c r="C529" s="29"/>
      <c r="D529" s="30"/>
      <c r="E529" s="29"/>
      <c r="F529" s="30"/>
      <c r="G529" s="31"/>
      <c r="H529" s="32"/>
      <c r="I529" s="32"/>
      <c r="J529" s="33" t="str">
        <f aca="false">IF(OR(H529="",I529=""),"",IF(UPPER(SUBSTITUTE(SUBSTITUTE(SUBSTITUTE(H529," ",""),",",""),";",""))=UPPER(SUBSTITUTE(SUBSTITUTE(SUBSTITUTE(I529," ",""),",",""),";","")),"Correct","Wrong"))</f>
        <v/>
      </c>
      <c r="K529" s="29"/>
      <c r="L529" s="29"/>
      <c r="M529" s="27" t="str">
        <f aca="false">IF(E529="","",IFERROR(INDEX(Lists!$G$5:$G$9,MATCH(E529,Lists!$F$5:$F$9,0)),""))</f>
        <v/>
      </c>
      <c r="N529" s="33" t="str">
        <f aca="false">IF(OR(L529="",M529=""),"",IF(L529&gt;M529,"Slow",IF(AND(J529="Wrong",L529&lt;0.5*M529),"Rushed?","OK")))</f>
        <v/>
      </c>
      <c r="O529" s="30"/>
      <c r="P529" s="30"/>
      <c r="Q529" s="34" t="str">
        <f aca="false">IF(OR(B529="",J529=""),"",IF(OR(J529="Wrong",K529="50-50",K529="Guess"),B529+Lists!$Y$5,""))</f>
        <v/>
      </c>
      <c r="R529" s="29"/>
      <c r="S529" s="34" t="str">
        <f aca="false">IF(Q529="","",B529+Lists!$Y$6)</f>
        <v/>
      </c>
      <c r="T529" s="29"/>
      <c r="U529" s="33" t="str">
        <f aca="true">IF(J529="","",IF(Q529="","—",IF(T529="Correct","Mastered",IF(OR(R529="Wrong",T529="Wrong"),"Keep reviewing",IF(AND(R529="",TODAY()&gt;=Q529),"Retry 1 DUE",IF(AND(R529="Correct",T529="",TODAY()&gt;=S529),"Retry 2 DUE",IF(R529="","Retry 1 scheduled","Retry 2 scheduled")))))))</f>
        <v/>
      </c>
    </row>
    <row r="530" customFormat="false" ht="15" hidden="false" customHeight="false" outlineLevel="0" collapsed="false">
      <c r="A530" s="27" t="str">
        <f aca="false">IF(COUNTA(B530:I530)=0,"",ROW()-4)</f>
        <v/>
      </c>
      <c r="B530" s="28"/>
      <c r="C530" s="29"/>
      <c r="D530" s="30"/>
      <c r="E530" s="29"/>
      <c r="F530" s="30"/>
      <c r="G530" s="31"/>
      <c r="H530" s="32"/>
      <c r="I530" s="32"/>
      <c r="J530" s="33" t="str">
        <f aca="false">IF(OR(H530="",I530=""),"",IF(UPPER(SUBSTITUTE(SUBSTITUTE(SUBSTITUTE(H530," ",""),",",""),";",""))=UPPER(SUBSTITUTE(SUBSTITUTE(SUBSTITUTE(I530," ",""),",",""),";","")),"Correct","Wrong"))</f>
        <v/>
      </c>
      <c r="K530" s="29"/>
      <c r="L530" s="29"/>
      <c r="M530" s="27" t="str">
        <f aca="false">IF(E530="","",IFERROR(INDEX(Lists!$G$5:$G$9,MATCH(E530,Lists!$F$5:$F$9,0)),""))</f>
        <v/>
      </c>
      <c r="N530" s="33" t="str">
        <f aca="false">IF(OR(L530="",M530=""),"",IF(L530&gt;M530,"Slow",IF(AND(J530="Wrong",L530&lt;0.5*M530),"Rushed?","OK")))</f>
        <v/>
      </c>
      <c r="O530" s="30"/>
      <c r="P530" s="30"/>
      <c r="Q530" s="34" t="str">
        <f aca="false">IF(OR(B530="",J530=""),"",IF(OR(J530="Wrong",K530="50-50",K530="Guess"),B530+Lists!$Y$5,""))</f>
        <v/>
      </c>
      <c r="R530" s="29"/>
      <c r="S530" s="34" t="str">
        <f aca="false">IF(Q530="","",B530+Lists!$Y$6)</f>
        <v/>
      </c>
      <c r="T530" s="29"/>
      <c r="U530" s="33" t="str">
        <f aca="true">IF(J530="","",IF(Q530="","—",IF(T530="Correct","Mastered",IF(OR(R530="Wrong",T530="Wrong"),"Keep reviewing",IF(AND(R530="",TODAY()&gt;=Q530),"Retry 1 DUE",IF(AND(R530="Correct",T530="",TODAY()&gt;=S530),"Retry 2 DUE",IF(R530="","Retry 1 scheduled","Retry 2 scheduled")))))))</f>
        <v/>
      </c>
    </row>
    <row r="531" customFormat="false" ht="15" hidden="false" customHeight="false" outlineLevel="0" collapsed="false">
      <c r="A531" s="27" t="str">
        <f aca="false">IF(COUNTA(B531:I531)=0,"",ROW()-4)</f>
        <v/>
      </c>
      <c r="B531" s="28"/>
      <c r="C531" s="29"/>
      <c r="D531" s="30"/>
      <c r="E531" s="29"/>
      <c r="F531" s="30"/>
      <c r="G531" s="31"/>
      <c r="H531" s="32"/>
      <c r="I531" s="32"/>
      <c r="J531" s="33" t="str">
        <f aca="false">IF(OR(H531="",I531=""),"",IF(UPPER(SUBSTITUTE(SUBSTITUTE(SUBSTITUTE(H531," ",""),",",""),";",""))=UPPER(SUBSTITUTE(SUBSTITUTE(SUBSTITUTE(I531," ",""),",",""),";","")),"Correct","Wrong"))</f>
        <v/>
      </c>
      <c r="K531" s="29"/>
      <c r="L531" s="29"/>
      <c r="M531" s="27" t="str">
        <f aca="false">IF(E531="","",IFERROR(INDEX(Lists!$G$5:$G$9,MATCH(E531,Lists!$F$5:$F$9,0)),""))</f>
        <v/>
      </c>
      <c r="N531" s="33" t="str">
        <f aca="false">IF(OR(L531="",M531=""),"",IF(L531&gt;M531,"Slow",IF(AND(J531="Wrong",L531&lt;0.5*M531),"Rushed?","OK")))</f>
        <v/>
      </c>
      <c r="O531" s="30"/>
      <c r="P531" s="30"/>
      <c r="Q531" s="34" t="str">
        <f aca="false">IF(OR(B531="",J531=""),"",IF(OR(J531="Wrong",K531="50-50",K531="Guess"),B531+Lists!$Y$5,""))</f>
        <v/>
      </c>
      <c r="R531" s="29"/>
      <c r="S531" s="34" t="str">
        <f aca="false">IF(Q531="","",B531+Lists!$Y$6)</f>
        <v/>
      </c>
      <c r="T531" s="29"/>
      <c r="U531" s="33" t="str">
        <f aca="true">IF(J531="","",IF(Q531="","—",IF(T531="Correct","Mastered",IF(OR(R531="Wrong",T531="Wrong"),"Keep reviewing",IF(AND(R531="",TODAY()&gt;=Q531),"Retry 1 DUE",IF(AND(R531="Correct",T531="",TODAY()&gt;=S531),"Retry 2 DUE",IF(R531="","Retry 1 scheduled","Retry 2 scheduled")))))))</f>
        <v/>
      </c>
    </row>
    <row r="532" customFormat="false" ht="15" hidden="false" customHeight="false" outlineLevel="0" collapsed="false">
      <c r="A532" s="27" t="str">
        <f aca="false">IF(COUNTA(B532:I532)=0,"",ROW()-4)</f>
        <v/>
      </c>
      <c r="B532" s="28"/>
      <c r="C532" s="29"/>
      <c r="D532" s="30"/>
      <c r="E532" s="29"/>
      <c r="F532" s="30"/>
      <c r="G532" s="31"/>
      <c r="H532" s="32"/>
      <c r="I532" s="32"/>
      <c r="J532" s="33" t="str">
        <f aca="false">IF(OR(H532="",I532=""),"",IF(UPPER(SUBSTITUTE(SUBSTITUTE(SUBSTITUTE(H532," ",""),",",""),";",""))=UPPER(SUBSTITUTE(SUBSTITUTE(SUBSTITUTE(I532," ",""),",",""),";","")),"Correct","Wrong"))</f>
        <v/>
      </c>
      <c r="K532" s="29"/>
      <c r="L532" s="29"/>
      <c r="M532" s="27" t="str">
        <f aca="false">IF(E532="","",IFERROR(INDEX(Lists!$G$5:$G$9,MATCH(E532,Lists!$F$5:$F$9,0)),""))</f>
        <v/>
      </c>
      <c r="N532" s="33" t="str">
        <f aca="false">IF(OR(L532="",M532=""),"",IF(L532&gt;M532,"Slow",IF(AND(J532="Wrong",L532&lt;0.5*M532),"Rushed?","OK")))</f>
        <v/>
      </c>
      <c r="O532" s="30"/>
      <c r="P532" s="30"/>
      <c r="Q532" s="34" t="str">
        <f aca="false">IF(OR(B532="",J532=""),"",IF(OR(J532="Wrong",K532="50-50",K532="Guess"),B532+Lists!$Y$5,""))</f>
        <v/>
      </c>
      <c r="R532" s="29"/>
      <c r="S532" s="34" t="str">
        <f aca="false">IF(Q532="","",B532+Lists!$Y$6)</f>
        <v/>
      </c>
      <c r="T532" s="29"/>
      <c r="U532" s="33" t="str">
        <f aca="true">IF(J532="","",IF(Q532="","—",IF(T532="Correct","Mastered",IF(OR(R532="Wrong",T532="Wrong"),"Keep reviewing",IF(AND(R532="",TODAY()&gt;=Q532),"Retry 1 DUE",IF(AND(R532="Correct",T532="",TODAY()&gt;=S532),"Retry 2 DUE",IF(R532="","Retry 1 scheduled","Retry 2 scheduled")))))))</f>
        <v/>
      </c>
    </row>
    <row r="533" customFormat="false" ht="15" hidden="false" customHeight="false" outlineLevel="0" collapsed="false">
      <c r="A533" s="27" t="str">
        <f aca="false">IF(COUNTA(B533:I533)=0,"",ROW()-4)</f>
        <v/>
      </c>
      <c r="B533" s="28"/>
      <c r="C533" s="29"/>
      <c r="D533" s="30"/>
      <c r="E533" s="29"/>
      <c r="F533" s="30"/>
      <c r="G533" s="31"/>
      <c r="H533" s="32"/>
      <c r="I533" s="32"/>
      <c r="J533" s="33" t="str">
        <f aca="false">IF(OR(H533="",I533=""),"",IF(UPPER(SUBSTITUTE(SUBSTITUTE(SUBSTITUTE(H533," ",""),",",""),";",""))=UPPER(SUBSTITUTE(SUBSTITUTE(SUBSTITUTE(I533," ",""),",",""),";","")),"Correct","Wrong"))</f>
        <v/>
      </c>
      <c r="K533" s="29"/>
      <c r="L533" s="29"/>
      <c r="M533" s="27" t="str">
        <f aca="false">IF(E533="","",IFERROR(INDEX(Lists!$G$5:$G$9,MATCH(E533,Lists!$F$5:$F$9,0)),""))</f>
        <v/>
      </c>
      <c r="N533" s="33" t="str">
        <f aca="false">IF(OR(L533="",M533=""),"",IF(L533&gt;M533,"Slow",IF(AND(J533="Wrong",L533&lt;0.5*M533),"Rushed?","OK")))</f>
        <v/>
      </c>
      <c r="O533" s="30"/>
      <c r="P533" s="30"/>
      <c r="Q533" s="34" t="str">
        <f aca="false">IF(OR(B533="",J533=""),"",IF(OR(J533="Wrong",K533="50-50",K533="Guess"),B533+Lists!$Y$5,""))</f>
        <v/>
      </c>
      <c r="R533" s="29"/>
      <c r="S533" s="34" t="str">
        <f aca="false">IF(Q533="","",B533+Lists!$Y$6)</f>
        <v/>
      </c>
      <c r="T533" s="29"/>
      <c r="U533" s="33" t="str">
        <f aca="true">IF(J533="","",IF(Q533="","—",IF(T533="Correct","Mastered",IF(OR(R533="Wrong",T533="Wrong"),"Keep reviewing",IF(AND(R533="",TODAY()&gt;=Q533),"Retry 1 DUE",IF(AND(R533="Correct",T533="",TODAY()&gt;=S533),"Retry 2 DUE",IF(R533="","Retry 1 scheduled","Retry 2 scheduled")))))))</f>
        <v/>
      </c>
    </row>
    <row r="534" customFormat="false" ht="15" hidden="false" customHeight="false" outlineLevel="0" collapsed="false">
      <c r="A534" s="27" t="str">
        <f aca="false">IF(COUNTA(B534:I534)=0,"",ROW()-4)</f>
        <v/>
      </c>
      <c r="B534" s="28"/>
      <c r="C534" s="29"/>
      <c r="D534" s="30"/>
      <c r="E534" s="29"/>
      <c r="F534" s="30"/>
      <c r="G534" s="31"/>
      <c r="H534" s="32"/>
      <c r="I534" s="32"/>
      <c r="J534" s="33" t="str">
        <f aca="false">IF(OR(H534="",I534=""),"",IF(UPPER(SUBSTITUTE(SUBSTITUTE(SUBSTITUTE(H534," ",""),",",""),";",""))=UPPER(SUBSTITUTE(SUBSTITUTE(SUBSTITUTE(I534," ",""),",",""),";","")),"Correct","Wrong"))</f>
        <v/>
      </c>
      <c r="K534" s="29"/>
      <c r="L534" s="29"/>
      <c r="M534" s="27" t="str">
        <f aca="false">IF(E534="","",IFERROR(INDEX(Lists!$G$5:$G$9,MATCH(E534,Lists!$F$5:$F$9,0)),""))</f>
        <v/>
      </c>
      <c r="N534" s="33" t="str">
        <f aca="false">IF(OR(L534="",M534=""),"",IF(L534&gt;M534,"Slow",IF(AND(J534="Wrong",L534&lt;0.5*M534),"Rushed?","OK")))</f>
        <v/>
      </c>
      <c r="O534" s="30"/>
      <c r="P534" s="30"/>
      <c r="Q534" s="34" t="str">
        <f aca="false">IF(OR(B534="",J534=""),"",IF(OR(J534="Wrong",K534="50-50",K534="Guess"),B534+Lists!$Y$5,""))</f>
        <v/>
      </c>
      <c r="R534" s="29"/>
      <c r="S534" s="34" t="str">
        <f aca="false">IF(Q534="","",B534+Lists!$Y$6)</f>
        <v/>
      </c>
      <c r="T534" s="29"/>
      <c r="U534" s="33" t="str">
        <f aca="true">IF(J534="","",IF(Q534="","—",IF(T534="Correct","Mastered",IF(OR(R534="Wrong",T534="Wrong"),"Keep reviewing",IF(AND(R534="",TODAY()&gt;=Q534),"Retry 1 DUE",IF(AND(R534="Correct",T534="",TODAY()&gt;=S534),"Retry 2 DUE",IF(R534="","Retry 1 scheduled","Retry 2 scheduled")))))))</f>
        <v/>
      </c>
    </row>
    <row r="535" customFormat="false" ht="15" hidden="false" customHeight="false" outlineLevel="0" collapsed="false">
      <c r="A535" s="27" t="str">
        <f aca="false">IF(COUNTA(B535:I535)=0,"",ROW()-4)</f>
        <v/>
      </c>
      <c r="B535" s="28"/>
      <c r="C535" s="29"/>
      <c r="D535" s="30"/>
      <c r="E535" s="29"/>
      <c r="F535" s="30"/>
      <c r="G535" s="31"/>
      <c r="H535" s="32"/>
      <c r="I535" s="32"/>
      <c r="J535" s="33" t="str">
        <f aca="false">IF(OR(H535="",I535=""),"",IF(UPPER(SUBSTITUTE(SUBSTITUTE(SUBSTITUTE(H535," ",""),",",""),";",""))=UPPER(SUBSTITUTE(SUBSTITUTE(SUBSTITUTE(I535," ",""),",",""),";","")),"Correct","Wrong"))</f>
        <v/>
      </c>
      <c r="K535" s="29"/>
      <c r="L535" s="29"/>
      <c r="M535" s="27" t="str">
        <f aca="false">IF(E535="","",IFERROR(INDEX(Lists!$G$5:$G$9,MATCH(E535,Lists!$F$5:$F$9,0)),""))</f>
        <v/>
      </c>
      <c r="N535" s="33" t="str">
        <f aca="false">IF(OR(L535="",M535=""),"",IF(L535&gt;M535,"Slow",IF(AND(J535="Wrong",L535&lt;0.5*M535),"Rushed?","OK")))</f>
        <v/>
      </c>
      <c r="O535" s="30"/>
      <c r="P535" s="30"/>
      <c r="Q535" s="34" t="str">
        <f aca="false">IF(OR(B535="",J535=""),"",IF(OR(J535="Wrong",K535="50-50",K535="Guess"),B535+Lists!$Y$5,""))</f>
        <v/>
      </c>
      <c r="R535" s="29"/>
      <c r="S535" s="34" t="str">
        <f aca="false">IF(Q535="","",B535+Lists!$Y$6)</f>
        <v/>
      </c>
      <c r="T535" s="29"/>
      <c r="U535" s="33" t="str">
        <f aca="true">IF(J535="","",IF(Q535="","—",IF(T535="Correct","Mastered",IF(OR(R535="Wrong",T535="Wrong"),"Keep reviewing",IF(AND(R535="",TODAY()&gt;=Q535),"Retry 1 DUE",IF(AND(R535="Correct",T535="",TODAY()&gt;=S535),"Retry 2 DUE",IF(R535="","Retry 1 scheduled","Retry 2 scheduled")))))))</f>
        <v/>
      </c>
    </row>
    <row r="536" customFormat="false" ht="15" hidden="false" customHeight="false" outlineLevel="0" collapsed="false">
      <c r="A536" s="27" t="str">
        <f aca="false">IF(COUNTA(B536:I536)=0,"",ROW()-4)</f>
        <v/>
      </c>
      <c r="B536" s="28"/>
      <c r="C536" s="29"/>
      <c r="D536" s="30"/>
      <c r="E536" s="29"/>
      <c r="F536" s="30"/>
      <c r="G536" s="31"/>
      <c r="H536" s="32"/>
      <c r="I536" s="32"/>
      <c r="J536" s="33" t="str">
        <f aca="false">IF(OR(H536="",I536=""),"",IF(UPPER(SUBSTITUTE(SUBSTITUTE(SUBSTITUTE(H536," ",""),",",""),";",""))=UPPER(SUBSTITUTE(SUBSTITUTE(SUBSTITUTE(I536," ",""),",",""),";","")),"Correct","Wrong"))</f>
        <v/>
      </c>
      <c r="K536" s="29"/>
      <c r="L536" s="29"/>
      <c r="M536" s="27" t="str">
        <f aca="false">IF(E536="","",IFERROR(INDEX(Lists!$G$5:$G$9,MATCH(E536,Lists!$F$5:$F$9,0)),""))</f>
        <v/>
      </c>
      <c r="N536" s="33" t="str">
        <f aca="false">IF(OR(L536="",M536=""),"",IF(L536&gt;M536,"Slow",IF(AND(J536="Wrong",L536&lt;0.5*M536),"Rushed?","OK")))</f>
        <v/>
      </c>
      <c r="O536" s="30"/>
      <c r="P536" s="30"/>
      <c r="Q536" s="34" t="str">
        <f aca="false">IF(OR(B536="",J536=""),"",IF(OR(J536="Wrong",K536="50-50",K536="Guess"),B536+Lists!$Y$5,""))</f>
        <v/>
      </c>
      <c r="R536" s="29"/>
      <c r="S536" s="34" t="str">
        <f aca="false">IF(Q536="","",B536+Lists!$Y$6)</f>
        <v/>
      </c>
      <c r="T536" s="29"/>
      <c r="U536" s="33" t="str">
        <f aca="true">IF(J536="","",IF(Q536="","—",IF(T536="Correct","Mastered",IF(OR(R536="Wrong",T536="Wrong"),"Keep reviewing",IF(AND(R536="",TODAY()&gt;=Q536),"Retry 1 DUE",IF(AND(R536="Correct",T536="",TODAY()&gt;=S536),"Retry 2 DUE",IF(R536="","Retry 1 scheduled","Retry 2 scheduled")))))))</f>
        <v/>
      </c>
    </row>
    <row r="537" customFormat="false" ht="15" hidden="false" customHeight="false" outlineLevel="0" collapsed="false">
      <c r="A537" s="27" t="str">
        <f aca="false">IF(COUNTA(B537:I537)=0,"",ROW()-4)</f>
        <v/>
      </c>
      <c r="B537" s="28"/>
      <c r="C537" s="29"/>
      <c r="D537" s="30"/>
      <c r="E537" s="29"/>
      <c r="F537" s="30"/>
      <c r="G537" s="31"/>
      <c r="H537" s="32"/>
      <c r="I537" s="32"/>
      <c r="J537" s="33" t="str">
        <f aca="false">IF(OR(H537="",I537=""),"",IF(UPPER(SUBSTITUTE(SUBSTITUTE(SUBSTITUTE(H537," ",""),",",""),";",""))=UPPER(SUBSTITUTE(SUBSTITUTE(SUBSTITUTE(I537," ",""),",",""),";","")),"Correct","Wrong"))</f>
        <v/>
      </c>
      <c r="K537" s="29"/>
      <c r="L537" s="29"/>
      <c r="M537" s="27" t="str">
        <f aca="false">IF(E537="","",IFERROR(INDEX(Lists!$G$5:$G$9,MATCH(E537,Lists!$F$5:$F$9,0)),""))</f>
        <v/>
      </c>
      <c r="N537" s="33" t="str">
        <f aca="false">IF(OR(L537="",M537=""),"",IF(L537&gt;M537,"Slow",IF(AND(J537="Wrong",L537&lt;0.5*M537),"Rushed?","OK")))</f>
        <v/>
      </c>
      <c r="O537" s="30"/>
      <c r="P537" s="30"/>
      <c r="Q537" s="34" t="str">
        <f aca="false">IF(OR(B537="",J537=""),"",IF(OR(J537="Wrong",K537="50-50",K537="Guess"),B537+Lists!$Y$5,""))</f>
        <v/>
      </c>
      <c r="R537" s="29"/>
      <c r="S537" s="34" t="str">
        <f aca="false">IF(Q537="","",B537+Lists!$Y$6)</f>
        <v/>
      </c>
      <c r="T537" s="29"/>
      <c r="U537" s="33" t="str">
        <f aca="true">IF(J537="","",IF(Q537="","—",IF(T537="Correct","Mastered",IF(OR(R537="Wrong",T537="Wrong"),"Keep reviewing",IF(AND(R537="",TODAY()&gt;=Q537),"Retry 1 DUE",IF(AND(R537="Correct",T537="",TODAY()&gt;=S537),"Retry 2 DUE",IF(R537="","Retry 1 scheduled","Retry 2 scheduled")))))))</f>
        <v/>
      </c>
    </row>
    <row r="538" customFormat="false" ht="15" hidden="false" customHeight="false" outlineLevel="0" collapsed="false">
      <c r="A538" s="27" t="str">
        <f aca="false">IF(COUNTA(B538:I538)=0,"",ROW()-4)</f>
        <v/>
      </c>
      <c r="B538" s="28"/>
      <c r="C538" s="29"/>
      <c r="D538" s="30"/>
      <c r="E538" s="29"/>
      <c r="F538" s="30"/>
      <c r="G538" s="31"/>
      <c r="H538" s="32"/>
      <c r="I538" s="32"/>
      <c r="J538" s="33" t="str">
        <f aca="false">IF(OR(H538="",I538=""),"",IF(UPPER(SUBSTITUTE(SUBSTITUTE(SUBSTITUTE(H538," ",""),",",""),";",""))=UPPER(SUBSTITUTE(SUBSTITUTE(SUBSTITUTE(I538," ",""),",",""),";","")),"Correct","Wrong"))</f>
        <v/>
      </c>
      <c r="K538" s="29"/>
      <c r="L538" s="29"/>
      <c r="M538" s="27" t="str">
        <f aca="false">IF(E538="","",IFERROR(INDEX(Lists!$G$5:$G$9,MATCH(E538,Lists!$F$5:$F$9,0)),""))</f>
        <v/>
      </c>
      <c r="N538" s="33" t="str">
        <f aca="false">IF(OR(L538="",M538=""),"",IF(L538&gt;M538,"Slow",IF(AND(J538="Wrong",L538&lt;0.5*M538),"Rushed?","OK")))</f>
        <v/>
      </c>
      <c r="O538" s="30"/>
      <c r="P538" s="30"/>
      <c r="Q538" s="34" t="str">
        <f aca="false">IF(OR(B538="",J538=""),"",IF(OR(J538="Wrong",K538="50-50",K538="Guess"),B538+Lists!$Y$5,""))</f>
        <v/>
      </c>
      <c r="R538" s="29"/>
      <c r="S538" s="34" t="str">
        <f aca="false">IF(Q538="","",B538+Lists!$Y$6)</f>
        <v/>
      </c>
      <c r="T538" s="29"/>
      <c r="U538" s="33" t="str">
        <f aca="true">IF(J538="","",IF(Q538="","—",IF(T538="Correct","Mastered",IF(OR(R538="Wrong",T538="Wrong"),"Keep reviewing",IF(AND(R538="",TODAY()&gt;=Q538),"Retry 1 DUE",IF(AND(R538="Correct",T538="",TODAY()&gt;=S538),"Retry 2 DUE",IF(R538="","Retry 1 scheduled","Retry 2 scheduled")))))))</f>
        <v/>
      </c>
    </row>
    <row r="539" customFormat="false" ht="15" hidden="false" customHeight="false" outlineLevel="0" collapsed="false">
      <c r="A539" s="27" t="str">
        <f aca="false">IF(COUNTA(B539:I539)=0,"",ROW()-4)</f>
        <v/>
      </c>
      <c r="B539" s="28"/>
      <c r="C539" s="29"/>
      <c r="D539" s="30"/>
      <c r="E539" s="29"/>
      <c r="F539" s="30"/>
      <c r="G539" s="31"/>
      <c r="H539" s="32"/>
      <c r="I539" s="32"/>
      <c r="J539" s="33" t="str">
        <f aca="false">IF(OR(H539="",I539=""),"",IF(UPPER(SUBSTITUTE(SUBSTITUTE(SUBSTITUTE(H539," ",""),",",""),";",""))=UPPER(SUBSTITUTE(SUBSTITUTE(SUBSTITUTE(I539," ",""),",",""),";","")),"Correct","Wrong"))</f>
        <v/>
      </c>
      <c r="K539" s="29"/>
      <c r="L539" s="29"/>
      <c r="M539" s="27" t="str">
        <f aca="false">IF(E539="","",IFERROR(INDEX(Lists!$G$5:$G$9,MATCH(E539,Lists!$F$5:$F$9,0)),""))</f>
        <v/>
      </c>
      <c r="N539" s="33" t="str">
        <f aca="false">IF(OR(L539="",M539=""),"",IF(L539&gt;M539,"Slow",IF(AND(J539="Wrong",L539&lt;0.5*M539),"Rushed?","OK")))</f>
        <v/>
      </c>
      <c r="O539" s="30"/>
      <c r="P539" s="30"/>
      <c r="Q539" s="34" t="str">
        <f aca="false">IF(OR(B539="",J539=""),"",IF(OR(J539="Wrong",K539="50-50",K539="Guess"),B539+Lists!$Y$5,""))</f>
        <v/>
      </c>
      <c r="R539" s="29"/>
      <c r="S539" s="34" t="str">
        <f aca="false">IF(Q539="","",B539+Lists!$Y$6)</f>
        <v/>
      </c>
      <c r="T539" s="29"/>
      <c r="U539" s="33" t="str">
        <f aca="true">IF(J539="","",IF(Q539="","—",IF(T539="Correct","Mastered",IF(OR(R539="Wrong",T539="Wrong"),"Keep reviewing",IF(AND(R539="",TODAY()&gt;=Q539),"Retry 1 DUE",IF(AND(R539="Correct",T539="",TODAY()&gt;=S539),"Retry 2 DUE",IF(R539="","Retry 1 scheduled","Retry 2 scheduled")))))))</f>
        <v/>
      </c>
    </row>
    <row r="540" customFormat="false" ht="15" hidden="false" customHeight="false" outlineLevel="0" collapsed="false">
      <c r="A540" s="27" t="str">
        <f aca="false">IF(COUNTA(B540:I540)=0,"",ROW()-4)</f>
        <v/>
      </c>
      <c r="B540" s="28"/>
      <c r="C540" s="29"/>
      <c r="D540" s="30"/>
      <c r="E540" s="29"/>
      <c r="F540" s="30"/>
      <c r="G540" s="31"/>
      <c r="H540" s="32"/>
      <c r="I540" s="32"/>
      <c r="J540" s="33" t="str">
        <f aca="false">IF(OR(H540="",I540=""),"",IF(UPPER(SUBSTITUTE(SUBSTITUTE(SUBSTITUTE(H540," ",""),",",""),";",""))=UPPER(SUBSTITUTE(SUBSTITUTE(SUBSTITUTE(I540," ",""),",",""),";","")),"Correct","Wrong"))</f>
        <v/>
      </c>
      <c r="K540" s="29"/>
      <c r="L540" s="29"/>
      <c r="M540" s="27" t="str">
        <f aca="false">IF(E540="","",IFERROR(INDEX(Lists!$G$5:$G$9,MATCH(E540,Lists!$F$5:$F$9,0)),""))</f>
        <v/>
      </c>
      <c r="N540" s="33" t="str">
        <f aca="false">IF(OR(L540="",M540=""),"",IF(L540&gt;M540,"Slow",IF(AND(J540="Wrong",L540&lt;0.5*M540),"Rushed?","OK")))</f>
        <v/>
      </c>
      <c r="O540" s="30"/>
      <c r="P540" s="30"/>
      <c r="Q540" s="34" t="str">
        <f aca="false">IF(OR(B540="",J540=""),"",IF(OR(J540="Wrong",K540="50-50",K540="Guess"),B540+Lists!$Y$5,""))</f>
        <v/>
      </c>
      <c r="R540" s="29"/>
      <c r="S540" s="34" t="str">
        <f aca="false">IF(Q540="","",B540+Lists!$Y$6)</f>
        <v/>
      </c>
      <c r="T540" s="29"/>
      <c r="U540" s="33" t="str">
        <f aca="true">IF(J540="","",IF(Q540="","—",IF(T540="Correct","Mastered",IF(OR(R540="Wrong",T540="Wrong"),"Keep reviewing",IF(AND(R540="",TODAY()&gt;=Q540),"Retry 1 DUE",IF(AND(R540="Correct",T540="",TODAY()&gt;=S540),"Retry 2 DUE",IF(R540="","Retry 1 scheduled","Retry 2 scheduled")))))))</f>
        <v/>
      </c>
    </row>
    <row r="541" customFormat="false" ht="15" hidden="false" customHeight="false" outlineLevel="0" collapsed="false">
      <c r="A541" s="27" t="str">
        <f aca="false">IF(COUNTA(B541:I541)=0,"",ROW()-4)</f>
        <v/>
      </c>
      <c r="B541" s="28"/>
      <c r="C541" s="29"/>
      <c r="D541" s="30"/>
      <c r="E541" s="29"/>
      <c r="F541" s="30"/>
      <c r="G541" s="31"/>
      <c r="H541" s="32"/>
      <c r="I541" s="32"/>
      <c r="J541" s="33" t="str">
        <f aca="false">IF(OR(H541="",I541=""),"",IF(UPPER(SUBSTITUTE(SUBSTITUTE(SUBSTITUTE(H541," ",""),",",""),";",""))=UPPER(SUBSTITUTE(SUBSTITUTE(SUBSTITUTE(I541," ",""),",",""),";","")),"Correct","Wrong"))</f>
        <v/>
      </c>
      <c r="K541" s="29"/>
      <c r="L541" s="29"/>
      <c r="M541" s="27" t="str">
        <f aca="false">IF(E541="","",IFERROR(INDEX(Lists!$G$5:$G$9,MATCH(E541,Lists!$F$5:$F$9,0)),""))</f>
        <v/>
      </c>
      <c r="N541" s="33" t="str">
        <f aca="false">IF(OR(L541="",M541=""),"",IF(L541&gt;M541,"Slow",IF(AND(J541="Wrong",L541&lt;0.5*M541),"Rushed?","OK")))</f>
        <v/>
      </c>
      <c r="O541" s="30"/>
      <c r="P541" s="30"/>
      <c r="Q541" s="34" t="str">
        <f aca="false">IF(OR(B541="",J541=""),"",IF(OR(J541="Wrong",K541="50-50",K541="Guess"),B541+Lists!$Y$5,""))</f>
        <v/>
      </c>
      <c r="R541" s="29"/>
      <c r="S541" s="34" t="str">
        <f aca="false">IF(Q541="","",B541+Lists!$Y$6)</f>
        <v/>
      </c>
      <c r="T541" s="29"/>
      <c r="U541" s="33" t="str">
        <f aca="true">IF(J541="","",IF(Q541="","—",IF(T541="Correct","Mastered",IF(OR(R541="Wrong",T541="Wrong"),"Keep reviewing",IF(AND(R541="",TODAY()&gt;=Q541),"Retry 1 DUE",IF(AND(R541="Correct",T541="",TODAY()&gt;=S541),"Retry 2 DUE",IF(R541="","Retry 1 scheduled","Retry 2 scheduled")))))))</f>
        <v/>
      </c>
    </row>
    <row r="542" customFormat="false" ht="15" hidden="false" customHeight="false" outlineLevel="0" collapsed="false">
      <c r="A542" s="27" t="str">
        <f aca="false">IF(COUNTA(B542:I542)=0,"",ROW()-4)</f>
        <v/>
      </c>
      <c r="B542" s="28"/>
      <c r="C542" s="29"/>
      <c r="D542" s="30"/>
      <c r="E542" s="29"/>
      <c r="F542" s="30"/>
      <c r="G542" s="31"/>
      <c r="H542" s="32"/>
      <c r="I542" s="32"/>
      <c r="J542" s="33" t="str">
        <f aca="false">IF(OR(H542="",I542=""),"",IF(UPPER(SUBSTITUTE(SUBSTITUTE(SUBSTITUTE(H542," ",""),",",""),";",""))=UPPER(SUBSTITUTE(SUBSTITUTE(SUBSTITUTE(I542," ",""),",",""),";","")),"Correct","Wrong"))</f>
        <v/>
      </c>
      <c r="K542" s="29"/>
      <c r="L542" s="29"/>
      <c r="M542" s="27" t="str">
        <f aca="false">IF(E542="","",IFERROR(INDEX(Lists!$G$5:$G$9,MATCH(E542,Lists!$F$5:$F$9,0)),""))</f>
        <v/>
      </c>
      <c r="N542" s="33" t="str">
        <f aca="false">IF(OR(L542="",M542=""),"",IF(L542&gt;M542,"Slow",IF(AND(J542="Wrong",L542&lt;0.5*M542),"Rushed?","OK")))</f>
        <v/>
      </c>
      <c r="O542" s="30"/>
      <c r="P542" s="30"/>
      <c r="Q542" s="34" t="str">
        <f aca="false">IF(OR(B542="",J542=""),"",IF(OR(J542="Wrong",K542="50-50",K542="Guess"),B542+Lists!$Y$5,""))</f>
        <v/>
      </c>
      <c r="R542" s="29"/>
      <c r="S542" s="34" t="str">
        <f aca="false">IF(Q542="","",B542+Lists!$Y$6)</f>
        <v/>
      </c>
      <c r="T542" s="29"/>
      <c r="U542" s="33" t="str">
        <f aca="true">IF(J542="","",IF(Q542="","—",IF(T542="Correct","Mastered",IF(OR(R542="Wrong",T542="Wrong"),"Keep reviewing",IF(AND(R542="",TODAY()&gt;=Q542),"Retry 1 DUE",IF(AND(R542="Correct",T542="",TODAY()&gt;=S542),"Retry 2 DUE",IF(R542="","Retry 1 scheduled","Retry 2 scheduled")))))))</f>
        <v/>
      </c>
    </row>
    <row r="543" customFormat="false" ht="15" hidden="false" customHeight="false" outlineLevel="0" collapsed="false">
      <c r="A543" s="27" t="str">
        <f aca="false">IF(COUNTA(B543:I543)=0,"",ROW()-4)</f>
        <v/>
      </c>
      <c r="B543" s="28"/>
      <c r="C543" s="29"/>
      <c r="D543" s="30"/>
      <c r="E543" s="29"/>
      <c r="F543" s="30"/>
      <c r="G543" s="31"/>
      <c r="H543" s="32"/>
      <c r="I543" s="32"/>
      <c r="J543" s="33" t="str">
        <f aca="false">IF(OR(H543="",I543=""),"",IF(UPPER(SUBSTITUTE(SUBSTITUTE(SUBSTITUTE(H543," ",""),",",""),";",""))=UPPER(SUBSTITUTE(SUBSTITUTE(SUBSTITUTE(I543," ",""),",",""),";","")),"Correct","Wrong"))</f>
        <v/>
      </c>
      <c r="K543" s="29"/>
      <c r="L543" s="29"/>
      <c r="M543" s="27" t="str">
        <f aca="false">IF(E543="","",IFERROR(INDEX(Lists!$G$5:$G$9,MATCH(E543,Lists!$F$5:$F$9,0)),""))</f>
        <v/>
      </c>
      <c r="N543" s="33" t="str">
        <f aca="false">IF(OR(L543="",M543=""),"",IF(L543&gt;M543,"Slow",IF(AND(J543="Wrong",L543&lt;0.5*M543),"Rushed?","OK")))</f>
        <v/>
      </c>
      <c r="O543" s="30"/>
      <c r="P543" s="30"/>
      <c r="Q543" s="34" t="str">
        <f aca="false">IF(OR(B543="",J543=""),"",IF(OR(J543="Wrong",K543="50-50",K543="Guess"),B543+Lists!$Y$5,""))</f>
        <v/>
      </c>
      <c r="R543" s="29"/>
      <c r="S543" s="34" t="str">
        <f aca="false">IF(Q543="","",B543+Lists!$Y$6)</f>
        <v/>
      </c>
      <c r="T543" s="29"/>
      <c r="U543" s="33" t="str">
        <f aca="true">IF(J543="","",IF(Q543="","—",IF(T543="Correct","Mastered",IF(OR(R543="Wrong",T543="Wrong"),"Keep reviewing",IF(AND(R543="",TODAY()&gt;=Q543),"Retry 1 DUE",IF(AND(R543="Correct",T543="",TODAY()&gt;=S543),"Retry 2 DUE",IF(R543="","Retry 1 scheduled","Retry 2 scheduled")))))))</f>
        <v/>
      </c>
    </row>
    <row r="544" customFormat="false" ht="15" hidden="false" customHeight="false" outlineLevel="0" collapsed="false">
      <c r="A544" s="27" t="str">
        <f aca="false">IF(COUNTA(B544:I544)=0,"",ROW()-4)</f>
        <v/>
      </c>
      <c r="B544" s="28"/>
      <c r="C544" s="29"/>
      <c r="D544" s="30"/>
      <c r="E544" s="29"/>
      <c r="F544" s="30"/>
      <c r="G544" s="31"/>
      <c r="H544" s="32"/>
      <c r="I544" s="32"/>
      <c r="J544" s="33" t="str">
        <f aca="false">IF(OR(H544="",I544=""),"",IF(UPPER(SUBSTITUTE(SUBSTITUTE(SUBSTITUTE(H544," ",""),",",""),";",""))=UPPER(SUBSTITUTE(SUBSTITUTE(SUBSTITUTE(I544," ",""),",",""),";","")),"Correct","Wrong"))</f>
        <v/>
      </c>
      <c r="K544" s="29"/>
      <c r="L544" s="29"/>
      <c r="M544" s="27" t="str">
        <f aca="false">IF(E544="","",IFERROR(INDEX(Lists!$G$5:$G$9,MATCH(E544,Lists!$F$5:$F$9,0)),""))</f>
        <v/>
      </c>
      <c r="N544" s="33" t="str">
        <f aca="false">IF(OR(L544="",M544=""),"",IF(L544&gt;M544,"Slow",IF(AND(J544="Wrong",L544&lt;0.5*M544),"Rushed?","OK")))</f>
        <v/>
      </c>
      <c r="O544" s="30"/>
      <c r="P544" s="30"/>
      <c r="Q544" s="34" t="str">
        <f aca="false">IF(OR(B544="",J544=""),"",IF(OR(J544="Wrong",K544="50-50",K544="Guess"),B544+Lists!$Y$5,""))</f>
        <v/>
      </c>
      <c r="R544" s="29"/>
      <c r="S544" s="34" t="str">
        <f aca="false">IF(Q544="","",B544+Lists!$Y$6)</f>
        <v/>
      </c>
      <c r="T544" s="29"/>
      <c r="U544" s="33" t="str">
        <f aca="true">IF(J544="","",IF(Q544="","—",IF(T544="Correct","Mastered",IF(OR(R544="Wrong",T544="Wrong"),"Keep reviewing",IF(AND(R544="",TODAY()&gt;=Q544),"Retry 1 DUE",IF(AND(R544="Correct",T544="",TODAY()&gt;=S544),"Retry 2 DUE",IF(R544="","Retry 1 scheduled","Retry 2 scheduled")))))))</f>
        <v/>
      </c>
    </row>
    <row r="545" customFormat="false" ht="15" hidden="false" customHeight="false" outlineLevel="0" collapsed="false">
      <c r="A545" s="27" t="str">
        <f aca="false">IF(COUNTA(B545:I545)=0,"",ROW()-4)</f>
        <v/>
      </c>
      <c r="B545" s="28"/>
      <c r="C545" s="29"/>
      <c r="D545" s="30"/>
      <c r="E545" s="29"/>
      <c r="F545" s="30"/>
      <c r="G545" s="31"/>
      <c r="H545" s="32"/>
      <c r="I545" s="32"/>
      <c r="J545" s="33" t="str">
        <f aca="false">IF(OR(H545="",I545=""),"",IF(UPPER(SUBSTITUTE(SUBSTITUTE(SUBSTITUTE(H545," ",""),",",""),";",""))=UPPER(SUBSTITUTE(SUBSTITUTE(SUBSTITUTE(I545," ",""),",",""),";","")),"Correct","Wrong"))</f>
        <v/>
      </c>
      <c r="K545" s="29"/>
      <c r="L545" s="29"/>
      <c r="M545" s="27" t="str">
        <f aca="false">IF(E545="","",IFERROR(INDEX(Lists!$G$5:$G$9,MATCH(E545,Lists!$F$5:$F$9,0)),""))</f>
        <v/>
      </c>
      <c r="N545" s="33" t="str">
        <f aca="false">IF(OR(L545="",M545=""),"",IF(L545&gt;M545,"Slow",IF(AND(J545="Wrong",L545&lt;0.5*M545),"Rushed?","OK")))</f>
        <v/>
      </c>
      <c r="O545" s="30"/>
      <c r="P545" s="30"/>
      <c r="Q545" s="34" t="str">
        <f aca="false">IF(OR(B545="",J545=""),"",IF(OR(J545="Wrong",K545="50-50",K545="Guess"),B545+Lists!$Y$5,""))</f>
        <v/>
      </c>
      <c r="R545" s="29"/>
      <c r="S545" s="34" t="str">
        <f aca="false">IF(Q545="","",B545+Lists!$Y$6)</f>
        <v/>
      </c>
      <c r="T545" s="29"/>
      <c r="U545" s="33" t="str">
        <f aca="true">IF(J545="","",IF(Q545="","—",IF(T545="Correct","Mastered",IF(OR(R545="Wrong",T545="Wrong"),"Keep reviewing",IF(AND(R545="",TODAY()&gt;=Q545),"Retry 1 DUE",IF(AND(R545="Correct",T545="",TODAY()&gt;=S545),"Retry 2 DUE",IF(R545="","Retry 1 scheduled","Retry 2 scheduled")))))))</f>
        <v/>
      </c>
    </row>
    <row r="546" customFormat="false" ht="15" hidden="false" customHeight="false" outlineLevel="0" collapsed="false">
      <c r="A546" s="27" t="str">
        <f aca="false">IF(COUNTA(B546:I546)=0,"",ROW()-4)</f>
        <v/>
      </c>
      <c r="B546" s="28"/>
      <c r="C546" s="29"/>
      <c r="D546" s="30"/>
      <c r="E546" s="29"/>
      <c r="F546" s="30"/>
      <c r="G546" s="31"/>
      <c r="H546" s="32"/>
      <c r="I546" s="32"/>
      <c r="J546" s="33" t="str">
        <f aca="false">IF(OR(H546="",I546=""),"",IF(UPPER(SUBSTITUTE(SUBSTITUTE(SUBSTITUTE(H546," ",""),",",""),";",""))=UPPER(SUBSTITUTE(SUBSTITUTE(SUBSTITUTE(I546," ",""),",",""),";","")),"Correct","Wrong"))</f>
        <v/>
      </c>
      <c r="K546" s="29"/>
      <c r="L546" s="29"/>
      <c r="M546" s="27" t="str">
        <f aca="false">IF(E546="","",IFERROR(INDEX(Lists!$G$5:$G$9,MATCH(E546,Lists!$F$5:$F$9,0)),""))</f>
        <v/>
      </c>
      <c r="N546" s="33" t="str">
        <f aca="false">IF(OR(L546="",M546=""),"",IF(L546&gt;M546,"Slow",IF(AND(J546="Wrong",L546&lt;0.5*M546),"Rushed?","OK")))</f>
        <v/>
      </c>
      <c r="O546" s="30"/>
      <c r="P546" s="30"/>
      <c r="Q546" s="34" t="str">
        <f aca="false">IF(OR(B546="",J546=""),"",IF(OR(J546="Wrong",K546="50-50",K546="Guess"),B546+Lists!$Y$5,""))</f>
        <v/>
      </c>
      <c r="R546" s="29"/>
      <c r="S546" s="34" t="str">
        <f aca="false">IF(Q546="","",B546+Lists!$Y$6)</f>
        <v/>
      </c>
      <c r="T546" s="29"/>
      <c r="U546" s="33" t="str">
        <f aca="true">IF(J546="","",IF(Q546="","—",IF(T546="Correct","Mastered",IF(OR(R546="Wrong",T546="Wrong"),"Keep reviewing",IF(AND(R546="",TODAY()&gt;=Q546),"Retry 1 DUE",IF(AND(R546="Correct",T546="",TODAY()&gt;=S546),"Retry 2 DUE",IF(R546="","Retry 1 scheduled","Retry 2 scheduled")))))))</f>
        <v/>
      </c>
    </row>
    <row r="547" customFormat="false" ht="15" hidden="false" customHeight="false" outlineLevel="0" collapsed="false">
      <c r="A547" s="27" t="str">
        <f aca="false">IF(COUNTA(B547:I547)=0,"",ROW()-4)</f>
        <v/>
      </c>
      <c r="B547" s="28"/>
      <c r="C547" s="29"/>
      <c r="D547" s="30"/>
      <c r="E547" s="29"/>
      <c r="F547" s="30"/>
      <c r="G547" s="31"/>
      <c r="H547" s="32"/>
      <c r="I547" s="32"/>
      <c r="J547" s="33" t="str">
        <f aca="false">IF(OR(H547="",I547=""),"",IF(UPPER(SUBSTITUTE(SUBSTITUTE(SUBSTITUTE(H547," ",""),",",""),";",""))=UPPER(SUBSTITUTE(SUBSTITUTE(SUBSTITUTE(I547," ",""),",",""),";","")),"Correct","Wrong"))</f>
        <v/>
      </c>
      <c r="K547" s="29"/>
      <c r="L547" s="29"/>
      <c r="M547" s="27" t="str">
        <f aca="false">IF(E547="","",IFERROR(INDEX(Lists!$G$5:$G$9,MATCH(E547,Lists!$F$5:$F$9,0)),""))</f>
        <v/>
      </c>
      <c r="N547" s="33" t="str">
        <f aca="false">IF(OR(L547="",M547=""),"",IF(L547&gt;M547,"Slow",IF(AND(J547="Wrong",L547&lt;0.5*M547),"Rushed?","OK")))</f>
        <v/>
      </c>
      <c r="O547" s="30"/>
      <c r="P547" s="30"/>
      <c r="Q547" s="34" t="str">
        <f aca="false">IF(OR(B547="",J547=""),"",IF(OR(J547="Wrong",K547="50-50",K547="Guess"),B547+Lists!$Y$5,""))</f>
        <v/>
      </c>
      <c r="R547" s="29"/>
      <c r="S547" s="34" t="str">
        <f aca="false">IF(Q547="","",B547+Lists!$Y$6)</f>
        <v/>
      </c>
      <c r="T547" s="29"/>
      <c r="U547" s="33" t="str">
        <f aca="true">IF(J547="","",IF(Q547="","—",IF(T547="Correct","Mastered",IF(OR(R547="Wrong",T547="Wrong"),"Keep reviewing",IF(AND(R547="",TODAY()&gt;=Q547),"Retry 1 DUE",IF(AND(R547="Correct",T547="",TODAY()&gt;=S547),"Retry 2 DUE",IF(R547="","Retry 1 scheduled","Retry 2 scheduled")))))))</f>
        <v/>
      </c>
    </row>
    <row r="548" customFormat="false" ht="15" hidden="false" customHeight="false" outlineLevel="0" collapsed="false">
      <c r="A548" s="27" t="str">
        <f aca="false">IF(COUNTA(B548:I548)=0,"",ROW()-4)</f>
        <v/>
      </c>
      <c r="B548" s="28"/>
      <c r="C548" s="29"/>
      <c r="D548" s="30"/>
      <c r="E548" s="29"/>
      <c r="F548" s="30"/>
      <c r="G548" s="31"/>
      <c r="H548" s="32"/>
      <c r="I548" s="32"/>
      <c r="J548" s="33" t="str">
        <f aca="false">IF(OR(H548="",I548=""),"",IF(UPPER(SUBSTITUTE(SUBSTITUTE(SUBSTITUTE(H548," ",""),",",""),";",""))=UPPER(SUBSTITUTE(SUBSTITUTE(SUBSTITUTE(I548," ",""),",",""),";","")),"Correct","Wrong"))</f>
        <v/>
      </c>
      <c r="K548" s="29"/>
      <c r="L548" s="29"/>
      <c r="M548" s="27" t="str">
        <f aca="false">IF(E548="","",IFERROR(INDEX(Lists!$G$5:$G$9,MATCH(E548,Lists!$F$5:$F$9,0)),""))</f>
        <v/>
      </c>
      <c r="N548" s="33" t="str">
        <f aca="false">IF(OR(L548="",M548=""),"",IF(L548&gt;M548,"Slow",IF(AND(J548="Wrong",L548&lt;0.5*M548),"Rushed?","OK")))</f>
        <v/>
      </c>
      <c r="O548" s="30"/>
      <c r="P548" s="30"/>
      <c r="Q548" s="34" t="str">
        <f aca="false">IF(OR(B548="",J548=""),"",IF(OR(J548="Wrong",K548="50-50",K548="Guess"),B548+Lists!$Y$5,""))</f>
        <v/>
      </c>
      <c r="R548" s="29"/>
      <c r="S548" s="34" t="str">
        <f aca="false">IF(Q548="","",B548+Lists!$Y$6)</f>
        <v/>
      </c>
      <c r="T548" s="29"/>
      <c r="U548" s="33" t="str">
        <f aca="true">IF(J548="","",IF(Q548="","—",IF(T548="Correct","Mastered",IF(OR(R548="Wrong",T548="Wrong"),"Keep reviewing",IF(AND(R548="",TODAY()&gt;=Q548),"Retry 1 DUE",IF(AND(R548="Correct",T548="",TODAY()&gt;=S548),"Retry 2 DUE",IF(R548="","Retry 1 scheduled","Retry 2 scheduled")))))))</f>
        <v/>
      </c>
    </row>
    <row r="549" customFormat="false" ht="15" hidden="false" customHeight="false" outlineLevel="0" collapsed="false">
      <c r="A549" s="27" t="str">
        <f aca="false">IF(COUNTA(B549:I549)=0,"",ROW()-4)</f>
        <v/>
      </c>
      <c r="B549" s="28"/>
      <c r="C549" s="29"/>
      <c r="D549" s="30"/>
      <c r="E549" s="29"/>
      <c r="F549" s="30"/>
      <c r="G549" s="31"/>
      <c r="H549" s="32"/>
      <c r="I549" s="32"/>
      <c r="J549" s="33" t="str">
        <f aca="false">IF(OR(H549="",I549=""),"",IF(UPPER(SUBSTITUTE(SUBSTITUTE(SUBSTITUTE(H549," ",""),",",""),";",""))=UPPER(SUBSTITUTE(SUBSTITUTE(SUBSTITUTE(I549," ",""),",",""),";","")),"Correct","Wrong"))</f>
        <v/>
      </c>
      <c r="K549" s="29"/>
      <c r="L549" s="29"/>
      <c r="M549" s="27" t="str">
        <f aca="false">IF(E549="","",IFERROR(INDEX(Lists!$G$5:$G$9,MATCH(E549,Lists!$F$5:$F$9,0)),""))</f>
        <v/>
      </c>
      <c r="N549" s="33" t="str">
        <f aca="false">IF(OR(L549="",M549=""),"",IF(L549&gt;M549,"Slow",IF(AND(J549="Wrong",L549&lt;0.5*M549),"Rushed?","OK")))</f>
        <v/>
      </c>
      <c r="O549" s="30"/>
      <c r="P549" s="30"/>
      <c r="Q549" s="34" t="str">
        <f aca="false">IF(OR(B549="",J549=""),"",IF(OR(J549="Wrong",K549="50-50",K549="Guess"),B549+Lists!$Y$5,""))</f>
        <v/>
      </c>
      <c r="R549" s="29"/>
      <c r="S549" s="34" t="str">
        <f aca="false">IF(Q549="","",B549+Lists!$Y$6)</f>
        <v/>
      </c>
      <c r="T549" s="29"/>
      <c r="U549" s="33" t="str">
        <f aca="true">IF(J549="","",IF(Q549="","—",IF(T549="Correct","Mastered",IF(OR(R549="Wrong",T549="Wrong"),"Keep reviewing",IF(AND(R549="",TODAY()&gt;=Q549),"Retry 1 DUE",IF(AND(R549="Correct",T549="",TODAY()&gt;=S549),"Retry 2 DUE",IF(R549="","Retry 1 scheduled","Retry 2 scheduled")))))))</f>
        <v/>
      </c>
    </row>
    <row r="550" customFormat="false" ht="15" hidden="false" customHeight="false" outlineLevel="0" collapsed="false">
      <c r="A550" s="27" t="str">
        <f aca="false">IF(COUNTA(B550:I550)=0,"",ROW()-4)</f>
        <v/>
      </c>
      <c r="B550" s="28"/>
      <c r="C550" s="29"/>
      <c r="D550" s="30"/>
      <c r="E550" s="29"/>
      <c r="F550" s="30"/>
      <c r="G550" s="31"/>
      <c r="H550" s="32"/>
      <c r="I550" s="32"/>
      <c r="J550" s="33" t="str">
        <f aca="false">IF(OR(H550="",I550=""),"",IF(UPPER(SUBSTITUTE(SUBSTITUTE(SUBSTITUTE(H550," ",""),",",""),";",""))=UPPER(SUBSTITUTE(SUBSTITUTE(SUBSTITUTE(I550," ",""),",",""),";","")),"Correct","Wrong"))</f>
        <v/>
      </c>
      <c r="K550" s="29"/>
      <c r="L550" s="29"/>
      <c r="M550" s="27" t="str">
        <f aca="false">IF(E550="","",IFERROR(INDEX(Lists!$G$5:$G$9,MATCH(E550,Lists!$F$5:$F$9,0)),""))</f>
        <v/>
      </c>
      <c r="N550" s="33" t="str">
        <f aca="false">IF(OR(L550="",M550=""),"",IF(L550&gt;M550,"Slow",IF(AND(J550="Wrong",L550&lt;0.5*M550),"Rushed?","OK")))</f>
        <v/>
      </c>
      <c r="O550" s="30"/>
      <c r="P550" s="30"/>
      <c r="Q550" s="34" t="str">
        <f aca="false">IF(OR(B550="",J550=""),"",IF(OR(J550="Wrong",K550="50-50",K550="Guess"),B550+Lists!$Y$5,""))</f>
        <v/>
      </c>
      <c r="R550" s="29"/>
      <c r="S550" s="34" t="str">
        <f aca="false">IF(Q550="","",B550+Lists!$Y$6)</f>
        <v/>
      </c>
      <c r="T550" s="29"/>
      <c r="U550" s="33" t="str">
        <f aca="true">IF(J550="","",IF(Q550="","—",IF(T550="Correct","Mastered",IF(OR(R550="Wrong",T550="Wrong"),"Keep reviewing",IF(AND(R550="",TODAY()&gt;=Q550),"Retry 1 DUE",IF(AND(R550="Correct",T550="",TODAY()&gt;=S550),"Retry 2 DUE",IF(R550="","Retry 1 scheduled","Retry 2 scheduled")))))))</f>
        <v/>
      </c>
    </row>
    <row r="551" customFormat="false" ht="15" hidden="false" customHeight="false" outlineLevel="0" collapsed="false">
      <c r="A551" s="27" t="str">
        <f aca="false">IF(COUNTA(B551:I551)=0,"",ROW()-4)</f>
        <v/>
      </c>
      <c r="B551" s="28"/>
      <c r="C551" s="29"/>
      <c r="D551" s="30"/>
      <c r="E551" s="29"/>
      <c r="F551" s="30"/>
      <c r="G551" s="31"/>
      <c r="H551" s="32"/>
      <c r="I551" s="32"/>
      <c r="J551" s="33" t="str">
        <f aca="false">IF(OR(H551="",I551=""),"",IF(UPPER(SUBSTITUTE(SUBSTITUTE(SUBSTITUTE(H551," ",""),",",""),";",""))=UPPER(SUBSTITUTE(SUBSTITUTE(SUBSTITUTE(I551," ",""),",",""),";","")),"Correct","Wrong"))</f>
        <v/>
      </c>
      <c r="K551" s="29"/>
      <c r="L551" s="29"/>
      <c r="M551" s="27" t="str">
        <f aca="false">IF(E551="","",IFERROR(INDEX(Lists!$G$5:$G$9,MATCH(E551,Lists!$F$5:$F$9,0)),""))</f>
        <v/>
      </c>
      <c r="N551" s="33" t="str">
        <f aca="false">IF(OR(L551="",M551=""),"",IF(L551&gt;M551,"Slow",IF(AND(J551="Wrong",L551&lt;0.5*M551),"Rushed?","OK")))</f>
        <v/>
      </c>
      <c r="O551" s="30"/>
      <c r="P551" s="30"/>
      <c r="Q551" s="34" t="str">
        <f aca="false">IF(OR(B551="",J551=""),"",IF(OR(J551="Wrong",K551="50-50",K551="Guess"),B551+Lists!$Y$5,""))</f>
        <v/>
      </c>
      <c r="R551" s="29"/>
      <c r="S551" s="34" t="str">
        <f aca="false">IF(Q551="","",B551+Lists!$Y$6)</f>
        <v/>
      </c>
      <c r="T551" s="29"/>
      <c r="U551" s="33" t="str">
        <f aca="true">IF(J551="","",IF(Q551="","—",IF(T551="Correct","Mastered",IF(OR(R551="Wrong",T551="Wrong"),"Keep reviewing",IF(AND(R551="",TODAY()&gt;=Q551),"Retry 1 DUE",IF(AND(R551="Correct",T551="",TODAY()&gt;=S551),"Retry 2 DUE",IF(R551="","Retry 1 scheduled","Retry 2 scheduled")))))))</f>
        <v/>
      </c>
    </row>
    <row r="552" customFormat="false" ht="15" hidden="false" customHeight="false" outlineLevel="0" collapsed="false">
      <c r="A552" s="27" t="str">
        <f aca="false">IF(COUNTA(B552:I552)=0,"",ROW()-4)</f>
        <v/>
      </c>
      <c r="B552" s="28"/>
      <c r="C552" s="29"/>
      <c r="D552" s="30"/>
      <c r="E552" s="29"/>
      <c r="F552" s="30"/>
      <c r="G552" s="31"/>
      <c r="H552" s="32"/>
      <c r="I552" s="32"/>
      <c r="J552" s="33" t="str">
        <f aca="false">IF(OR(H552="",I552=""),"",IF(UPPER(SUBSTITUTE(SUBSTITUTE(SUBSTITUTE(H552," ",""),",",""),";",""))=UPPER(SUBSTITUTE(SUBSTITUTE(SUBSTITUTE(I552," ",""),",",""),";","")),"Correct","Wrong"))</f>
        <v/>
      </c>
      <c r="K552" s="29"/>
      <c r="L552" s="29"/>
      <c r="M552" s="27" t="str">
        <f aca="false">IF(E552="","",IFERROR(INDEX(Lists!$G$5:$G$9,MATCH(E552,Lists!$F$5:$F$9,0)),""))</f>
        <v/>
      </c>
      <c r="N552" s="33" t="str">
        <f aca="false">IF(OR(L552="",M552=""),"",IF(L552&gt;M552,"Slow",IF(AND(J552="Wrong",L552&lt;0.5*M552),"Rushed?","OK")))</f>
        <v/>
      </c>
      <c r="O552" s="30"/>
      <c r="P552" s="30"/>
      <c r="Q552" s="34" t="str">
        <f aca="false">IF(OR(B552="",J552=""),"",IF(OR(J552="Wrong",K552="50-50",K552="Guess"),B552+Lists!$Y$5,""))</f>
        <v/>
      </c>
      <c r="R552" s="29"/>
      <c r="S552" s="34" t="str">
        <f aca="false">IF(Q552="","",B552+Lists!$Y$6)</f>
        <v/>
      </c>
      <c r="T552" s="29"/>
      <c r="U552" s="33" t="str">
        <f aca="true">IF(J552="","",IF(Q552="","—",IF(T552="Correct","Mastered",IF(OR(R552="Wrong",T552="Wrong"),"Keep reviewing",IF(AND(R552="",TODAY()&gt;=Q552),"Retry 1 DUE",IF(AND(R552="Correct",T552="",TODAY()&gt;=S552),"Retry 2 DUE",IF(R552="","Retry 1 scheduled","Retry 2 scheduled")))))))</f>
        <v/>
      </c>
    </row>
    <row r="553" customFormat="false" ht="15" hidden="false" customHeight="false" outlineLevel="0" collapsed="false">
      <c r="A553" s="27" t="str">
        <f aca="false">IF(COUNTA(B553:I553)=0,"",ROW()-4)</f>
        <v/>
      </c>
      <c r="B553" s="28"/>
      <c r="C553" s="29"/>
      <c r="D553" s="30"/>
      <c r="E553" s="29"/>
      <c r="F553" s="30"/>
      <c r="G553" s="31"/>
      <c r="H553" s="32"/>
      <c r="I553" s="32"/>
      <c r="J553" s="33" t="str">
        <f aca="false">IF(OR(H553="",I553=""),"",IF(UPPER(SUBSTITUTE(SUBSTITUTE(SUBSTITUTE(H553," ",""),",",""),";",""))=UPPER(SUBSTITUTE(SUBSTITUTE(SUBSTITUTE(I553," ",""),",",""),";","")),"Correct","Wrong"))</f>
        <v/>
      </c>
      <c r="K553" s="29"/>
      <c r="L553" s="29"/>
      <c r="M553" s="27" t="str">
        <f aca="false">IF(E553="","",IFERROR(INDEX(Lists!$G$5:$G$9,MATCH(E553,Lists!$F$5:$F$9,0)),""))</f>
        <v/>
      </c>
      <c r="N553" s="33" t="str">
        <f aca="false">IF(OR(L553="",M553=""),"",IF(L553&gt;M553,"Slow",IF(AND(J553="Wrong",L553&lt;0.5*M553),"Rushed?","OK")))</f>
        <v/>
      </c>
      <c r="O553" s="30"/>
      <c r="P553" s="30"/>
      <c r="Q553" s="34" t="str">
        <f aca="false">IF(OR(B553="",J553=""),"",IF(OR(J553="Wrong",K553="50-50",K553="Guess"),B553+Lists!$Y$5,""))</f>
        <v/>
      </c>
      <c r="R553" s="29"/>
      <c r="S553" s="34" t="str">
        <f aca="false">IF(Q553="","",B553+Lists!$Y$6)</f>
        <v/>
      </c>
      <c r="T553" s="29"/>
      <c r="U553" s="33" t="str">
        <f aca="true">IF(J553="","",IF(Q553="","—",IF(T553="Correct","Mastered",IF(OR(R553="Wrong",T553="Wrong"),"Keep reviewing",IF(AND(R553="",TODAY()&gt;=Q553),"Retry 1 DUE",IF(AND(R553="Correct",T553="",TODAY()&gt;=S553),"Retry 2 DUE",IF(R553="","Retry 1 scheduled","Retry 2 scheduled")))))))</f>
        <v/>
      </c>
    </row>
    <row r="554" customFormat="false" ht="15" hidden="false" customHeight="false" outlineLevel="0" collapsed="false">
      <c r="A554" s="27" t="str">
        <f aca="false">IF(COUNTA(B554:I554)=0,"",ROW()-4)</f>
        <v/>
      </c>
      <c r="B554" s="28"/>
      <c r="C554" s="29"/>
      <c r="D554" s="30"/>
      <c r="E554" s="29"/>
      <c r="F554" s="30"/>
      <c r="G554" s="31"/>
      <c r="H554" s="32"/>
      <c r="I554" s="32"/>
      <c r="J554" s="33" t="str">
        <f aca="false">IF(OR(H554="",I554=""),"",IF(UPPER(SUBSTITUTE(SUBSTITUTE(SUBSTITUTE(H554," ",""),",",""),";",""))=UPPER(SUBSTITUTE(SUBSTITUTE(SUBSTITUTE(I554," ",""),",",""),";","")),"Correct","Wrong"))</f>
        <v/>
      </c>
      <c r="K554" s="29"/>
      <c r="L554" s="29"/>
      <c r="M554" s="27" t="str">
        <f aca="false">IF(E554="","",IFERROR(INDEX(Lists!$G$5:$G$9,MATCH(E554,Lists!$F$5:$F$9,0)),""))</f>
        <v/>
      </c>
      <c r="N554" s="33" t="str">
        <f aca="false">IF(OR(L554="",M554=""),"",IF(L554&gt;M554,"Slow",IF(AND(J554="Wrong",L554&lt;0.5*M554),"Rushed?","OK")))</f>
        <v/>
      </c>
      <c r="O554" s="30"/>
      <c r="P554" s="30"/>
      <c r="Q554" s="34" t="str">
        <f aca="false">IF(OR(B554="",J554=""),"",IF(OR(J554="Wrong",K554="50-50",K554="Guess"),B554+Lists!$Y$5,""))</f>
        <v/>
      </c>
      <c r="R554" s="29"/>
      <c r="S554" s="34" t="str">
        <f aca="false">IF(Q554="","",B554+Lists!$Y$6)</f>
        <v/>
      </c>
      <c r="T554" s="29"/>
      <c r="U554" s="33" t="str">
        <f aca="true">IF(J554="","",IF(Q554="","—",IF(T554="Correct","Mastered",IF(OR(R554="Wrong",T554="Wrong"),"Keep reviewing",IF(AND(R554="",TODAY()&gt;=Q554),"Retry 1 DUE",IF(AND(R554="Correct",T554="",TODAY()&gt;=S554),"Retry 2 DUE",IF(R554="","Retry 1 scheduled","Retry 2 scheduled")))))))</f>
        <v/>
      </c>
    </row>
    <row r="555" customFormat="false" ht="15" hidden="false" customHeight="false" outlineLevel="0" collapsed="false">
      <c r="A555" s="27" t="str">
        <f aca="false">IF(COUNTA(B555:I555)=0,"",ROW()-4)</f>
        <v/>
      </c>
      <c r="B555" s="28"/>
      <c r="C555" s="29"/>
      <c r="D555" s="30"/>
      <c r="E555" s="29"/>
      <c r="F555" s="30"/>
      <c r="G555" s="31"/>
      <c r="H555" s="32"/>
      <c r="I555" s="32"/>
      <c r="J555" s="33" t="str">
        <f aca="false">IF(OR(H555="",I555=""),"",IF(UPPER(SUBSTITUTE(SUBSTITUTE(SUBSTITUTE(H555," ",""),",",""),";",""))=UPPER(SUBSTITUTE(SUBSTITUTE(SUBSTITUTE(I555," ",""),",",""),";","")),"Correct","Wrong"))</f>
        <v/>
      </c>
      <c r="K555" s="29"/>
      <c r="L555" s="29"/>
      <c r="M555" s="27" t="str">
        <f aca="false">IF(E555="","",IFERROR(INDEX(Lists!$G$5:$G$9,MATCH(E555,Lists!$F$5:$F$9,0)),""))</f>
        <v/>
      </c>
      <c r="N555" s="33" t="str">
        <f aca="false">IF(OR(L555="",M555=""),"",IF(L555&gt;M555,"Slow",IF(AND(J555="Wrong",L555&lt;0.5*M555),"Rushed?","OK")))</f>
        <v/>
      </c>
      <c r="O555" s="30"/>
      <c r="P555" s="30"/>
      <c r="Q555" s="34" t="str">
        <f aca="false">IF(OR(B555="",J555=""),"",IF(OR(J555="Wrong",K555="50-50",K555="Guess"),B555+Lists!$Y$5,""))</f>
        <v/>
      </c>
      <c r="R555" s="29"/>
      <c r="S555" s="34" t="str">
        <f aca="false">IF(Q555="","",B555+Lists!$Y$6)</f>
        <v/>
      </c>
      <c r="T555" s="29"/>
      <c r="U555" s="33" t="str">
        <f aca="true">IF(J555="","",IF(Q555="","—",IF(T555="Correct","Mastered",IF(OR(R555="Wrong",T555="Wrong"),"Keep reviewing",IF(AND(R555="",TODAY()&gt;=Q555),"Retry 1 DUE",IF(AND(R555="Correct",T555="",TODAY()&gt;=S555),"Retry 2 DUE",IF(R555="","Retry 1 scheduled","Retry 2 scheduled")))))))</f>
        <v/>
      </c>
    </row>
    <row r="556" customFormat="false" ht="15" hidden="false" customHeight="false" outlineLevel="0" collapsed="false">
      <c r="A556" s="27" t="str">
        <f aca="false">IF(COUNTA(B556:I556)=0,"",ROW()-4)</f>
        <v/>
      </c>
      <c r="B556" s="28"/>
      <c r="C556" s="29"/>
      <c r="D556" s="30"/>
      <c r="E556" s="29"/>
      <c r="F556" s="30"/>
      <c r="G556" s="31"/>
      <c r="H556" s="32"/>
      <c r="I556" s="32"/>
      <c r="J556" s="33" t="str">
        <f aca="false">IF(OR(H556="",I556=""),"",IF(UPPER(SUBSTITUTE(SUBSTITUTE(SUBSTITUTE(H556," ",""),",",""),";",""))=UPPER(SUBSTITUTE(SUBSTITUTE(SUBSTITUTE(I556," ",""),",",""),";","")),"Correct","Wrong"))</f>
        <v/>
      </c>
      <c r="K556" s="29"/>
      <c r="L556" s="29"/>
      <c r="M556" s="27" t="str">
        <f aca="false">IF(E556="","",IFERROR(INDEX(Lists!$G$5:$G$9,MATCH(E556,Lists!$F$5:$F$9,0)),""))</f>
        <v/>
      </c>
      <c r="N556" s="33" t="str">
        <f aca="false">IF(OR(L556="",M556=""),"",IF(L556&gt;M556,"Slow",IF(AND(J556="Wrong",L556&lt;0.5*M556),"Rushed?","OK")))</f>
        <v/>
      </c>
      <c r="O556" s="30"/>
      <c r="P556" s="30"/>
      <c r="Q556" s="34" t="str">
        <f aca="false">IF(OR(B556="",J556=""),"",IF(OR(J556="Wrong",K556="50-50",K556="Guess"),B556+Lists!$Y$5,""))</f>
        <v/>
      </c>
      <c r="R556" s="29"/>
      <c r="S556" s="34" t="str">
        <f aca="false">IF(Q556="","",B556+Lists!$Y$6)</f>
        <v/>
      </c>
      <c r="T556" s="29"/>
      <c r="U556" s="33" t="str">
        <f aca="true">IF(J556="","",IF(Q556="","—",IF(T556="Correct","Mastered",IF(OR(R556="Wrong",T556="Wrong"),"Keep reviewing",IF(AND(R556="",TODAY()&gt;=Q556),"Retry 1 DUE",IF(AND(R556="Correct",T556="",TODAY()&gt;=S556),"Retry 2 DUE",IF(R556="","Retry 1 scheduled","Retry 2 scheduled")))))))</f>
        <v/>
      </c>
    </row>
    <row r="557" customFormat="false" ht="15" hidden="false" customHeight="false" outlineLevel="0" collapsed="false">
      <c r="A557" s="27" t="str">
        <f aca="false">IF(COUNTA(B557:I557)=0,"",ROW()-4)</f>
        <v/>
      </c>
      <c r="B557" s="28"/>
      <c r="C557" s="29"/>
      <c r="D557" s="30"/>
      <c r="E557" s="29"/>
      <c r="F557" s="30"/>
      <c r="G557" s="31"/>
      <c r="H557" s="32"/>
      <c r="I557" s="32"/>
      <c r="J557" s="33" t="str">
        <f aca="false">IF(OR(H557="",I557=""),"",IF(UPPER(SUBSTITUTE(SUBSTITUTE(SUBSTITUTE(H557," ",""),",",""),";",""))=UPPER(SUBSTITUTE(SUBSTITUTE(SUBSTITUTE(I557," ",""),",",""),";","")),"Correct","Wrong"))</f>
        <v/>
      </c>
      <c r="K557" s="29"/>
      <c r="L557" s="29"/>
      <c r="M557" s="27" t="str">
        <f aca="false">IF(E557="","",IFERROR(INDEX(Lists!$G$5:$G$9,MATCH(E557,Lists!$F$5:$F$9,0)),""))</f>
        <v/>
      </c>
      <c r="N557" s="33" t="str">
        <f aca="false">IF(OR(L557="",M557=""),"",IF(L557&gt;M557,"Slow",IF(AND(J557="Wrong",L557&lt;0.5*M557),"Rushed?","OK")))</f>
        <v/>
      </c>
      <c r="O557" s="30"/>
      <c r="P557" s="30"/>
      <c r="Q557" s="34" t="str">
        <f aca="false">IF(OR(B557="",J557=""),"",IF(OR(J557="Wrong",K557="50-50",K557="Guess"),B557+Lists!$Y$5,""))</f>
        <v/>
      </c>
      <c r="R557" s="29"/>
      <c r="S557" s="34" t="str">
        <f aca="false">IF(Q557="","",B557+Lists!$Y$6)</f>
        <v/>
      </c>
      <c r="T557" s="29"/>
      <c r="U557" s="33" t="str">
        <f aca="true">IF(J557="","",IF(Q557="","—",IF(T557="Correct","Mastered",IF(OR(R557="Wrong",T557="Wrong"),"Keep reviewing",IF(AND(R557="",TODAY()&gt;=Q557),"Retry 1 DUE",IF(AND(R557="Correct",T557="",TODAY()&gt;=S557),"Retry 2 DUE",IF(R557="","Retry 1 scheduled","Retry 2 scheduled")))))))</f>
        <v/>
      </c>
    </row>
    <row r="558" customFormat="false" ht="15" hidden="false" customHeight="false" outlineLevel="0" collapsed="false">
      <c r="A558" s="27" t="str">
        <f aca="false">IF(COUNTA(B558:I558)=0,"",ROW()-4)</f>
        <v/>
      </c>
      <c r="B558" s="28"/>
      <c r="C558" s="29"/>
      <c r="D558" s="30"/>
      <c r="E558" s="29"/>
      <c r="F558" s="30"/>
      <c r="G558" s="31"/>
      <c r="H558" s="32"/>
      <c r="I558" s="32"/>
      <c r="J558" s="33" t="str">
        <f aca="false">IF(OR(H558="",I558=""),"",IF(UPPER(SUBSTITUTE(SUBSTITUTE(SUBSTITUTE(H558," ",""),",",""),";",""))=UPPER(SUBSTITUTE(SUBSTITUTE(SUBSTITUTE(I558," ",""),",",""),";","")),"Correct","Wrong"))</f>
        <v/>
      </c>
      <c r="K558" s="29"/>
      <c r="L558" s="29"/>
      <c r="M558" s="27" t="str">
        <f aca="false">IF(E558="","",IFERROR(INDEX(Lists!$G$5:$G$9,MATCH(E558,Lists!$F$5:$F$9,0)),""))</f>
        <v/>
      </c>
      <c r="N558" s="33" t="str">
        <f aca="false">IF(OR(L558="",M558=""),"",IF(L558&gt;M558,"Slow",IF(AND(J558="Wrong",L558&lt;0.5*M558),"Rushed?","OK")))</f>
        <v/>
      </c>
      <c r="O558" s="30"/>
      <c r="P558" s="30"/>
      <c r="Q558" s="34" t="str">
        <f aca="false">IF(OR(B558="",J558=""),"",IF(OR(J558="Wrong",K558="50-50",K558="Guess"),B558+Lists!$Y$5,""))</f>
        <v/>
      </c>
      <c r="R558" s="29"/>
      <c r="S558" s="34" t="str">
        <f aca="false">IF(Q558="","",B558+Lists!$Y$6)</f>
        <v/>
      </c>
      <c r="T558" s="29"/>
      <c r="U558" s="33" t="str">
        <f aca="true">IF(J558="","",IF(Q558="","—",IF(T558="Correct","Mastered",IF(OR(R558="Wrong",T558="Wrong"),"Keep reviewing",IF(AND(R558="",TODAY()&gt;=Q558),"Retry 1 DUE",IF(AND(R558="Correct",T558="",TODAY()&gt;=S558),"Retry 2 DUE",IF(R558="","Retry 1 scheduled","Retry 2 scheduled")))))))</f>
        <v/>
      </c>
    </row>
    <row r="559" customFormat="false" ht="15" hidden="false" customHeight="false" outlineLevel="0" collapsed="false">
      <c r="A559" s="27" t="str">
        <f aca="false">IF(COUNTA(B559:I559)=0,"",ROW()-4)</f>
        <v/>
      </c>
      <c r="B559" s="28"/>
      <c r="C559" s="29"/>
      <c r="D559" s="30"/>
      <c r="E559" s="29"/>
      <c r="F559" s="30"/>
      <c r="G559" s="31"/>
      <c r="H559" s="32"/>
      <c r="I559" s="32"/>
      <c r="J559" s="33" t="str">
        <f aca="false">IF(OR(H559="",I559=""),"",IF(UPPER(SUBSTITUTE(SUBSTITUTE(SUBSTITUTE(H559," ",""),",",""),";",""))=UPPER(SUBSTITUTE(SUBSTITUTE(SUBSTITUTE(I559," ",""),",",""),";","")),"Correct","Wrong"))</f>
        <v/>
      </c>
      <c r="K559" s="29"/>
      <c r="L559" s="29"/>
      <c r="M559" s="27" t="str">
        <f aca="false">IF(E559="","",IFERROR(INDEX(Lists!$G$5:$G$9,MATCH(E559,Lists!$F$5:$F$9,0)),""))</f>
        <v/>
      </c>
      <c r="N559" s="33" t="str">
        <f aca="false">IF(OR(L559="",M559=""),"",IF(L559&gt;M559,"Slow",IF(AND(J559="Wrong",L559&lt;0.5*M559),"Rushed?","OK")))</f>
        <v/>
      </c>
      <c r="O559" s="30"/>
      <c r="P559" s="30"/>
      <c r="Q559" s="34" t="str">
        <f aca="false">IF(OR(B559="",J559=""),"",IF(OR(J559="Wrong",K559="50-50",K559="Guess"),B559+Lists!$Y$5,""))</f>
        <v/>
      </c>
      <c r="R559" s="29"/>
      <c r="S559" s="34" t="str">
        <f aca="false">IF(Q559="","",B559+Lists!$Y$6)</f>
        <v/>
      </c>
      <c r="T559" s="29"/>
      <c r="U559" s="33" t="str">
        <f aca="true">IF(J559="","",IF(Q559="","—",IF(T559="Correct","Mastered",IF(OR(R559="Wrong",T559="Wrong"),"Keep reviewing",IF(AND(R559="",TODAY()&gt;=Q559),"Retry 1 DUE",IF(AND(R559="Correct",T559="",TODAY()&gt;=S559),"Retry 2 DUE",IF(R559="","Retry 1 scheduled","Retry 2 scheduled")))))))</f>
        <v/>
      </c>
    </row>
    <row r="560" customFormat="false" ht="15" hidden="false" customHeight="false" outlineLevel="0" collapsed="false">
      <c r="A560" s="27" t="str">
        <f aca="false">IF(COUNTA(B560:I560)=0,"",ROW()-4)</f>
        <v/>
      </c>
      <c r="B560" s="28"/>
      <c r="C560" s="29"/>
      <c r="D560" s="30"/>
      <c r="E560" s="29"/>
      <c r="F560" s="30"/>
      <c r="G560" s="31"/>
      <c r="H560" s="32"/>
      <c r="I560" s="32"/>
      <c r="J560" s="33" t="str">
        <f aca="false">IF(OR(H560="",I560=""),"",IF(UPPER(SUBSTITUTE(SUBSTITUTE(SUBSTITUTE(H560," ",""),",",""),";",""))=UPPER(SUBSTITUTE(SUBSTITUTE(SUBSTITUTE(I560," ",""),",",""),";","")),"Correct","Wrong"))</f>
        <v/>
      </c>
      <c r="K560" s="29"/>
      <c r="L560" s="29"/>
      <c r="M560" s="27" t="str">
        <f aca="false">IF(E560="","",IFERROR(INDEX(Lists!$G$5:$G$9,MATCH(E560,Lists!$F$5:$F$9,0)),""))</f>
        <v/>
      </c>
      <c r="N560" s="33" t="str">
        <f aca="false">IF(OR(L560="",M560=""),"",IF(L560&gt;M560,"Slow",IF(AND(J560="Wrong",L560&lt;0.5*M560),"Rushed?","OK")))</f>
        <v/>
      </c>
      <c r="O560" s="30"/>
      <c r="P560" s="30"/>
      <c r="Q560" s="34" t="str">
        <f aca="false">IF(OR(B560="",J560=""),"",IF(OR(J560="Wrong",K560="50-50",K560="Guess"),B560+Lists!$Y$5,""))</f>
        <v/>
      </c>
      <c r="R560" s="29"/>
      <c r="S560" s="34" t="str">
        <f aca="false">IF(Q560="","",B560+Lists!$Y$6)</f>
        <v/>
      </c>
      <c r="T560" s="29"/>
      <c r="U560" s="33" t="str">
        <f aca="true">IF(J560="","",IF(Q560="","—",IF(T560="Correct","Mastered",IF(OR(R560="Wrong",T560="Wrong"),"Keep reviewing",IF(AND(R560="",TODAY()&gt;=Q560),"Retry 1 DUE",IF(AND(R560="Correct",T560="",TODAY()&gt;=S560),"Retry 2 DUE",IF(R560="","Retry 1 scheduled","Retry 2 scheduled")))))))</f>
        <v/>
      </c>
    </row>
    <row r="561" customFormat="false" ht="15" hidden="false" customHeight="false" outlineLevel="0" collapsed="false">
      <c r="A561" s="27" t="str">
        <f aca="false">IF(COUNTA(B561:I561)=0,"",ROW()-4)</f>
        <v/>
      </c>
      <c r="B561" s="28"/>
      <c r="C561" s="29"/>
      <c r="D561" s="30"/>
      <c r="E561" s="29"/>
      <c r="F561" s="30"/>
      <c r="G561" s="31"/>
      <c r="H561" s="32"/>
      <c r="I561" s="32"/>
      <c r="J561" s="33" t="str">
        <f aca="false">IF(OR(H561="",I561=""),"",IF(UPPER(SUBSTITUTE(SUBSTITUTE(SUBSTITUTE(H561," ",""),",",""),";",""))=UPPER(SUBSTITUTE(SUBSTITUTE(SUBSTITUTE(I561," ",""),",",""),";","")),"Correct","Wrong"))</f>
        <v/>
      </c>
      <c r="K561" s="29"/>
      <c r="L561" s="29"/>
      <c r="M561" s="27" t="str">
        <f aca="false">IF(E561="","",IFERROR(INDEX(Lists!$G$5:$G$9,MATCH(E561,Lists!$F$5:$F$9,0)),""))</f>
        <v/>
      </c>
      <c r="N561" s="33" t="str">
        <f aca="false">IF(OR(L561="",M561=""),"",IF(L561&gt;M561,"Slow",IF(AND(J561="Wrong",L561&lt;0.5*M561),"Rushed?","OK")))</f>
        <v/>
      </c>
      <c r="O561" s="30"/>
      <c r="P561" s="30"/>
      <c r="Q561" s="34" t="str">
        <f aca="false">IF(OR(B561="",J561=""),"",IF(OR(J561="Wrong",K561="50-50",K561="Guess"),B561+Lists!$Y$5,""))</f>
        <v/>
      </c>
      <c r="R561" s="29"/>
      <c r="S561" s="34" t="str">
        <f aca="false">IF(Q561="","",B561+Lists!$Y$6)</f>
        <v/>
      </c>
      <c r="T561" s="29"/>
      <c r="U561" s="33" t="str">
        <f aca="true">IF(J561="","",IF(Q561="","—",IF(T561="Correct","Mastered",IF(OR(R561="Wrong",T561="Wrong"),"Keep reviewing",IF(AND(R561="",TODAY()&gt;=Q561),"Retry 1 DUE",IF(AND(R561="Correct",T561="",TODAY()&gt;=S561),"Retry 2 DUE",IF(R561="","Retry 1 scheduled","Retry 2 scheduled")))))))</f>
        <v/>
      </c>
    </row>
    <row r="562" customFormat="false" ht="15" hidden="false" customHeight="false" outlineLevel="0" collapsed="false">
      <c r="A562" s="27" t="str">
        <f aca="false">IF(COUNTA(B562:I562)=0,"",ROW()-4)</f>
        <v/>
      </c>
      <c r="B562" s="28"/>
      <c r="C562" s="29"/>
      <c r="D562" s="30"/>
      <c r="E562" s="29"/>
      <c r="F562" s="30"/>
      <c r="G562" s="31"/>
      <c r="H562" s="32"/>
      <c r="I562" s="32"/>
      <c r="J562" s="33" t="str">
        <f aca="false">IF(OR(H562="",I562=""),"",IF(UPPER(SUBSTITUTE(SUBSTITUTE(SUBSTITUTE(H562," ",""),",",""),";",""))=UPPER(SUBSTITUTE(SUBSTITUTE(SUBSTITUTE(I562," ",""),",",""),";","")),"Correct","Wrong"))</f>
        <v/>
      </c>
      <c r="K562" s="29"/>
      <c r="L562" s="29"/>
      <c r="M562" s="27" t="str">
        <f aca="false">IF(E562="","",IFERROR(INDEX(Lists!$G$5:$G$9,MATCH(E562,Lists!$F$5:$F$9,0)),""))</f>
        <v/>
      </c>
      <c r="N562" s="33" t="str">
        <f aca="false">IF(OR(L562="",M562=""),"",IF(L562&gt;M562,"Slow",IF(AND(J562="Wrong",L562&lt;0.5*M562),"Rushed?","OK")))</f>
        <v/>
      </c>
      <c r="O562" s="30"/>
      <c r="P562" s="30"/>
      <c r="Q562" s="34" t="str">
        <f aca="false">IF(OR(B562="",J562=""),"",IF(OR(J562="Wrong",K562="50-50",K562="Guess"),B562+Lists!$Y$5,""))</f>
        <v/>
      </c>
      <c r="R562" s="29"/>
      <c r="S562" s="34" t="str">
        <f aca="false">IF(Q562="","",B562+Lists!$Y$6)</f>
        <v/>
      </c>
      <c r="T562" s="29"/>
      <c r="U562" s="33" t="str">
        <f aca="true">IF(J562="","",IF(Q562="","—",IF(T562="Correct","Mastered",IF(OR(R562="Wrong",T562="Wrong"),"Keep reviewing",IF(AND(R562="",TODAY()&gt;=Q562),"Retry 1 DUE",IF(AND(R562="Correct",T562="",TODAY()&gt;=S562),"Retry 2 DUE",IF(R562="","Retry 1 scheduled","Retry 2 scheduled")))))))</f>
        <v/>
      </c>
    </row>
    <row r="563" customFormat="false" ht="15" hidden="false" customHeight="false" outlineLevel="0" collapsed="false">
      <c r="A563" s="27" t="str">
        <f aca="false">IF(COUNTA(B563:I563)=0,"",ROW()-4)</f>
        <v/>
      </c>
      <c r="B563" s="28"/>
      <c r="C563" s="29"/>
      <c r="D563" s="30"/>
      <c r="E563" s="29"/>
      <c r="F563" s="30"/>
      <c r="G563" s="31"/>
      <c r="H563" s="32"/>
      <c r="I563" s="32"/>
      <c r="J563" s="33" t="str">
        <f aca="false">IF(OR(H563="",I563=""),"",IF(UPPER(SUBSTITUTE(SUBSTITUTE(SUBSTITUTE(H563," ",""),",",""),";",""))=UPPER(SUBSTITUTE(SUBSTITUTE(SUBSTITUTE(I563," ",""),",",""),";","")),"Correct","Wrong"))</f>
        <v/>
      </c>
      <c r="K563" s="29"/>
      <c r="L563" s="29"/>
      <c r="M563" s="27" t="str">
        <f aca="false">IF(E563="","",IFERROR(INDEX(Lists!$G$5:$G$9,MATCH(E563,Lists!$F$5:$F$9,0)),""))</f>
        <v/>
      </c>
      <c r="N563" s="33" t="str">
        <f aca="false">IF(OR(L563="",M563=""),"",IF(L563&gt;M563,"Slow",IF(AND(J563="Wrong",L563&lt;0.5*M563),"Rushed?","OK")))</f>
        <v/>
      </c>
      <c r="O563" s="30"/>
      <c r="P563" s="30"/>
      <c r="Q563" s="34" t="str">
        <f aca="false">IF(OR(B563="",J563=""),"",IF(OR(J563="Wrong",K563="50-50",K563="Guess"),B563+Lists!$Y$5,""))</f>
        <v/>
      </c>
      <c r="R563" s="29"/>
      <c r="S563" s="34" t="str">
        <f aca="false">IF(Q563="","",B563+Lists!$Y$6)</f>
        <v/>
      </c>
      <c r="T563" s="29"/>
      <c r="U563" s="33" t="str">
        <f aca="true">IF(J563="","",IF(Q563="","—",IF(T563="Correct","Mastered",IF(OR(R563="Wrong",T563="Wrong"),"Keep reviewing",IF(AND(R563="",TODAY()&gt;=Q563),"Retry 1 DUE",IF(AND(R563="Correct",T563="",TODAY()&gt;=S563),"Retry 2 DUE",IF(R563="","Retry 1 scheduled","Retry 2 scheduled")))))))</f>
        <v/>
      </c>
    </row>
    <row r="564" customFormat="false" ht="15" hidden="false" customHeight="false" outlineLevel="0" collapsed="false">
      <c r="A564" s="27" t="str">
        <f aca="false">IF(COUNTA(B564:I564)=0,"",ROW()-4)</f>
        <v/>
      </c>
      <c r="B564" s="28"/>
      <c r="C564" s="29"/>
      <c r="D564" s="30"/>
      <c r="E564" s="29"/>
      <c r="F564" s="30"/>
      <c r="G564" s="31"/>
      <c r="H564" s="32"/>
      <c r="I564" s="32"/>
      <c r="J564" s="33" t="str">
        <f aca="false">IF(OR(H564="",I564=""),"",IF(UPPER(SUBSTITUTE(SUBSTITUTE(SUBSTITUTE(H564," ",""),",",""),";",""))=UPPER(SUBSTITUTE(SUBSTITUTE(SUBSTITUTE(I564," ",""),",",""),";","")),"Correct","Wrong"))</f>
        <v/>
      </c>
      <c r="K564" s="29"/>
      <c r="L564" s="29"/>
      <c r="M564" s="27" t="str">
        <f aca="false">IF(E564="","",IFERROR(INDEX(Lists!$G$5:$G$9,MATCH(E564,Lists!$F$5:$F$9,0)),""))</f>
        <v/>
      </c>
      <c r="N564" s="33" t="str">
        <f aca="false">IF(OR(L564="",M564=""),"",IF(L564&gt;M564,"Slow",IF(AND(J564="Wrong",L564&lt;0.5*M564),"Rushed?","OK")))</f>
        <v/>
      </c>
      <c r="O564" s="30"/>
      <c r="P564" s="30"/>
      <c r="Q564" s="34" t="str">
        <f aca="false">IF(OR(B564="",J564=""),"",IF(OR(J564="Wrong",K564="50-50",K564="Guess"),B564+Lists!$Y$5,""))</f>
        <v/>
      </c>
      <c r="R564" s="29"/>
      <c r="S564" s="34" t="str">
        <f aca="false">IF(Q564="","",B564+Lists!$Y$6)</f>
        <v/>
      </c>
      <c r="T564" s="29"/>
      <c r="U564" s="33" t="str">
        <f aca="true">IF(J564="","",IF(Q564="","—",IF(T564="Correct","Mastered",IF(OR(R564="Wrong",T564="Wrong"),"Keep reviewing",IF(AND(R564="",TODAY()&gt;=Q564),"Retry 1 DUE",IF(AND(R564="Correct",T564="",TODAY()&gt;=S564),"Retry 2 DUE",IF(R564="","Retry 1 scheduled","Retry 2 scheduled")))))))</f>
        <v/>
      </c>
    </row>
    <row r="565" customFormat="false" ht="15" hidden="false" customHeight="false" outlineLevel="0" collapsed="false">
      <c r="A565" s="27" t="str">
        <f aca="false">IF(COUNTA(B565:I565)=0,"",ROW()-4)</f>
        <v/>
      </c>
      <c r="B565" s="28"/>
      <c r="C565" s="29"/>
      <c r="D565" s="30"/>
      <c r="E565" s="29"/>
      <c r="F565" s="30"/>
      <c r="G565" s="31"/>
      <c r="H565" s="32"/>
      <c r="I565" s="32"/>
      <c r="J565" s="33" t="str">
        <f aca="false">IF(OR(H565="",I565=""),"",IF(UPPER(SUBSTITUTE(SUBSTITUTE(SUBSTITUTE(H565," ",""),",",""),";",""))=UPPER(SUBSTITUTE(SUBSTITUTE(SUBSTITUTE(I565," ",""),",",""),";","")),"Correct","Wrong"))</f>
        <v/>
      </c>
      <c r="K565" s="29"/>
      <c r="L565" s="29"/>
      <c r="M565" s="27" t="str">
        <f aca="false">IF(E565="","",IFERROR(INDEX(Lists!$G$5:$G$9,MATCH(E565,Lists!$F$5:$F$9,0)),""))</f>
        <v/>
      </c>
      <c r="N565" s="33" t="str">
        <f aca="false">IF(OR(L565="",M565=""),"",IF(L565&gt;M565,"Slow",IF(AND(J565="Wrong",L565&lt;0.5*M565),"Rushed?","OK")))</f>
        <v/>
      </c>
      <c r="O565" s="30"/>
      <c r="P565" s="30"/>
      <c r="Q565" s="34" t="str">
        <f aca="false">IF(OR(B565="",J565=""),"",IF(OR(J565="Wrong",K565="50-50",K565="Guess"),B565+Lists!$Y$5,""))</f>
        <v/>
      </c>
      <c r="R565" s="29"/>
      <c r="S565" s="34" t="str">
        <f aca="false">IF(Q565="","",B565+Lists!$Y$6)</f>
        <v/>
      </c>
      <c r="T565" s="29"/>
      <c r="U565" s="33" t="str">
        <f aca="true">IF(J565="","",IF(Q565="","—",IF(T565="Correct","Mastered",IF(OR(R565="Wrong",T565="Wrong"),"Keep reviewing",IF(AND(R565="",TODAY()&gt;=Q565),"Retry 1 DUE",IF(AND(R565="Correct",T565="",TODAY()&gt;=S565),"Retry 2 DUE",IF(R565="","Retry 1 scheduled","Retry 2 scheduled")))))))</f>
        <v/>
      </c>
    </row>
    <row r="566" customFormat="false" ht="15" hidden="false" customHeight="false" outlineLevel="0" collapsed="false">
      <c r="A566" s="27" t="str">
        <f aca="false">IF(COUNTA(B566:I566)=0,"",ROW()-4)</f>
        <v/>
      </c>
      <c r="B566" s="28"/>
      <c r="C566" s="29"/>
      <c r="D566" s="30"/>
      <c r="E566" s="29"/>
      <c r="F566" s="30"/>
      <c r="G566" s="31"/>
      <c r="H566" s="32"/>
      <c r="I566" s="32"/>
      <c r="J566" s="33" t="str">
        <f aca="false">IF(OR(H566="",I566=""),"",IF(UPPER(SUBSTITUTE(SUBSTITUTE(SUBSTITUTE(H566," ",""),",",""),";",""))=UPPER(SUBSTITUTE(SUBSTITUTE(SUBSTITUTE(I566," ",""),",",""),";","")),"Correct","Wrong"))</f>
        <v/>
      </c>
      <c r="K566" s="29"/>
      <c r="L566" s="29"/>
      <c r="M566" s="27" t="str">
        <f aca="false">IF(E566="","",IFERROR(INDEX(Lists!$G$5:$G$9,MATCH(E566,Lists!$F$5:$F$9,0)),""))</f>
        <v/>
      </c>
      <c r="N566" s="33" t="str">
        <f aca="false">IF(OR(L566="",M566=""),"",IF(L566&gt;M566,"Slow",IF(AND(J566="Wrong",L566&lt;0.5*M566),"Rushed?","OK")))</f>
        <v/>
      </c>
      <c r="O566" s="30"/>
      <c r="P566" s="30"/>
      <c r="Q566" s="34" t="str">
        <f aca="false">IF(OR(B566="",J566=""),"",IF(OR(J566="Wrong",K566="50-50",K566="Guess"),B566+Lists!$Y$5,""))</f>
        <v/>
      </c>
      <c r="R566" s="29"/>
      <c r="S566" s="34" t="str">
        <f aca="false">IF(Q566="","",B566+Lists!$Y$6)</f>
        <v/>
      </c>
      <c r="T566" s="29"/>
      <c r="U566" s="33" t="str">
        <f aca="true">IF(J566="","",IF(Q566="","—",IF(T566="Correct","Mastered",IF(OR(R566="Wrong",T566="Wrong"),"Keep reviewing",IF(AND(R566="",TODAY()&gt;=Q566),"Retry 1 DUE",IF(AND(R566="Correct",T566="",TODAY()&gt;=S566),"Retry 2 DUE",IF(R566="","Retry 1 scheduled","Retry 2 scheduled")))))))</f>
        <v/>
      </c>
    </row>
    <row r="567" customFormat="false" ht="15" hidden="false" customHeight="false" outlineLevel="0" collapsed="false">
      <c r="A567" s="27" t="str">
        <f aca="false">IF(COUNTA(B567:I567)=0,"",ROW()-4)</f>
        <v/>
      </c>
      <c r="B567" s="28"/>
      <c r="C567" s="29"/>
      <c r="D567" s="30"/>
      <c r="E567" s="29"/>
      <c r="F567" s="30"/>
      <c r="G567" s="31"/>
      <c r="H567" s="32"/>
      <c r="I567" s="32"/>
      <c r="J567" s="33" t="str">
        <f aca="false">IF(OR(H567="",I567=""),"",IF(UPPER(SUBSTITUTE(SUBSTITUTE(SUBSTITUTE(H567," ",""),",",""),";",""))=UPPER(SUBSTITUTE(SUBSTITUTE(SUBSTITUTE(I567," ",""),",",""),";","")),"Correct","Wrong"))</f>
        <v/>
      </c>
      <c r="K567" s="29"/>
      <c r="L567" s="29"/>
      <c r="M567" s="27" t="str">
        <f aca="false">IF(E567="","",IFERROR(INDEX(Lists!$G$5:$G$9,MATCH(E567,Lists!$F$5:$F$9,0)),""))</f>
        <v/>
      </c>
      <c r="N567" s="33" t="str">
        <f aca="false">IF(OR(L567="",M567=""),"",IF(L567&gt;M567,"Slow",IF(AND(J567="Wrong",L567&lt;0.5*M567),"Rushed?","OK")))</f>
        <v/>
      </c>
      <c r="O567" s="30"/>
      <c r="P567" s="30"/>
      <c r="Q567" s="34" t="str">
        <f aca="false">IF(OR(B567="",J567=""),"",IF(OR(J567="Wrong",K567="50-50",K567="Guess"),B567+Lists!$Y$5,""))</f>
        <v/>
      </c>
      <c r="R567" s="29"/>
      <c r="S567" s="34" t="str">
        <f aca="false">IF(Q567="","",B567+Lists!$Y$6)</f>
        <v/>
      </c>
      <c r="T567" s="29"/>
      <c r="U567" s="33" t="str">
        <f aca="true">IF(J567="","",IF(Q567="","—",IF(T567="Correct","Mastered",IF(OR(R567="Wrong",T567="Wrong"),"Keep reviewing",IF(AND(R567="",TODAY()&gt;=Q567),"Retry 1 DUE",IF(AND(R567="Correct",T567="",TODAY()&gt;=S567),"Retry 2 DUE",IF(R567="","Retry 1 scheduled","Retry 2 scheduled")))))))</f>
        <v/>
      </c>
    </row>
    <row r="568" customFormat="false" ht="15" hidden="false" customHeight="false" outlineLevel="0" collapsed="false">
      <c r="A568" s="27" t="str">
        <f aca="false">IF(COUNTA(B568:I568)=0,"",ROW()-4)</f>
        <v/>
      </c>
      <c r="B568" s="28"/>
      <c r="C568" s="29"/>
      <c r="D568" s="30"/>
      <c r="E568" s="29"/>
      <c r="F568" s="30"/>
      <c r="G568" s="31"/>
      <c r="H568" s="32"/>
      <c r="I568" s="32"/>
      <c r="J568" s="33" t="str">
        <f aca="false">IF(OR(H568="",I568=""),"",IF(UPPER(SUBSTITUTE(SUBSTITUTE(SUBSTITUTE(H568," ",""),",",""),";",""))=UPPER(SUBSTITUTE(SUBSTITUTE(SUBSTITUTE(I568," ",""),",",""),";","")),"Correct","Wrong"))</f>
        <v/>
      </c>
      <c r="K568" s="29"/>
      <c r="L568" s="29"/>
      <c r="M568" s="27" t="str">
        <f aca="false">IF(E568="","",IFERROR(INDEX(Lists!$G$5:$G$9,MATCH(E568,Lists!$F$5:$F$9,0)),""))</f>
        <v/>
      </c>
      <c r="N568" s="33" t="str">
        <f aca="false">IF(OR(L568="",M568=""),"",IF(L568&gt;M568,"Slow",IF(AND(J568="Wrong",L568&lt;0.5*M568),"Rushed?","OK")))</f>
        <v/>
      </c>
      <c r="O568" s="30"/>
      <c r="P568" s="30"/>
      <c r="Q568" s="34" t="str">
        <f aca="false">IF(OR(B568="",J568=""),"",IF(OR(J568="Wrong",K568="50-50",K568="Guess"),B568+Lists!$Y$5,""))</f>
        <v/>
      </c>
      <c r="R568" s="29"/>
      <c r="S568" s="34" t="str">
        <f aca="false">IF(Q568="","",B568+Lists!$Y$6)</f>
        <v/>
      </c>
      <c r="T568" s="29"/>
      <c r="U568" s="33" t="str">
        <f aca="true">IF(J568="","",IF(Q568="","—",IF(T568="Correct","Mastered",IF(OR(R568="Wrong",T568="Wrong"),"Keep reviewing",IF(AND(R568="",TODAY()&gt;=Q568),"Retry 1 DUE",IF(AND(R568="Correct",T568="",TODAY()&gt;=S568),"Retry 2 DUE",IF(R568="","Retry 1 scheduled","Retry 2 scheduled")))))))</f>
        <v/>
      </c>
    </row>
    <row r="569" customFormat="false" ht="15" hidden="false" customHeight="false" outlineLevel="0" collapsed="false">
      <c r="A569" s="27" t="str">
        <f aca="false">IF(COUNTA(B569:I569)=0,"",ROW()-4)</f>
        <v/>
      </c>
      <c r="B569" s="28"/>
      <c r="C569" s="29"/>
      <c r="D569" s="30"/>
      <c r="E569" s="29"/>
      <c r="F569" s="30"/>
      <c r="G569" s="31"/>
      <c r="H569" s="32"/>
      <c r="I569" s="32"/>
      <c r="J569" s="33" t="str">
        <f aca="false">IF(OR(H569="",I569=""),"",IF(UPPER(SUBSTITUTE(SUBSTITUTE(SUBSTITUTE(H569," ",""),",",""),";",""))=UPPER(SUBSTITUTE(SUBSTITUTE(SUBSTITUTE(I569," ",""),",",""),";","")),"Correct","Wrong"))</f>
        <v/>
      </c>
      <c r="K569" s="29"/>
      <c r="L569" s="29"/>
      <c r="M569" s="27" t="str">
        <f aca="false">IF(E569="","",IFERROR(INDEX(Lists!$G$5:$G$9,MATCH(E569,Lists!$F$5:$F$9,0)),""))</f>
        <v/>
      </c>
      <c r="N569" s="33" t="str">
        <f aca="false">IF(OR(L569="",M569=""),"",IF(L569&gt;M569,"Slow",IF(AND(J569="Wrong",L569&lt;0.5*M569),"Rushed?","OK")))</f>
        <v/>
      </c>
      <c r="O569" s="30"/>
      <c r="P569" s="30"/>
      <c r="Q569" s="34" t="str">
        <f aca="false">IF(OR(B569="",J569=""),"",IF(OR(J569="Wrong",K569="50-50",K569="Guess"),B569+Lists!$Y$5,""))</f>
        <v/>
      </c>
      <c r="R569" s="29"/>
      <c r="S569" s="34" t="str">
        <f aca="false">IF(Q569="","",B569+Lists!$Y$6)</f>
        <v/>
      </c>
      <c r="T569" s="29"/>
      <c r="U569" s="33" t="str">
        <f aca="true">IF(J569="","",IF(Q569="","—",IF(T569="Correct","Mastered",IF(OR(R569="Wrong",T569="Wrong"),"Keep reviewing",IF(AND(R569="",TODAY()&gt;=Q569),"Retry 1 DUE",IF(AND(R569="Correct",T569="",TODAY()&gt;=S569),"Retry 2 DUE",IF(R569="","Retry 1 scheduled","Retry 2 scheduled")))))))</f>
        <v/>
      </c>
    </row>
    <row r="570" customFormat="false" ht="15" hidden="false" customHeight="false" outlineLevel="0" collapsed="false">
      <c r="A570" s="27" t="str">
        <f aca="false">IF(COUNTA(B570:I570)=0,"",ROW()-4)</f>
        <v/>
      </c>
      <c r="B570" s="28"/>
      <c r="C570" s="29"/>
      <c r="D570" s="30"/>
      <c r="E570" s="29"/>
      <c r="F570" s="30"/>
      <c r="G570" s="31"/>
      <c r="H570" s="32"/>
      <c r="I570" s="32"/>
      <c r="J570" s="33" t="str">
        <f aca="false">IF(OR(H570="",I570=""),"",IF(UPPER(SUBSTITUTE(SUBSTITUTE(SUBSTITUTE(H570," ",""),",",""),";",""))=UPPER(SUBSTITUTE(SUBSTITUTE(SUBSTITUTE(I570," ",""),",",""),";","")),"Correct","Wrong"))</f>
        <v/>
      </c>
      <c r="K570" s="29"/>
      <c r="L570" s="29"/>
      <c r="M570" s="27" t="str">
        <f aca="false">IF(E570="","",IFERROR(INDEX(Lists!$G$5:$G$9,MATCH(E570,Lists!$F$5:$F$9,0)),""))</f>
        <v/>
      </c>
      <c r="N570" s="33" t="str">
        <f aca="false">IF(OR(L570="",M570=""),"",IF(L570&gt;M570,"Slow",IF(AND(J570="Wrong",L570&lt;0.5*M570),"Rushed?","OK")))</f>
        <v/>
      </c>
      <c r="O570" s="30"/>
      <c r="P570" s="30"/>
      <c r="Q570" s="34" t="str">
        <f aca="false">IF(OR(B570="",J570=""),"",IF(OR(J570="Wrong",K570="50-50",K570="Guess"),B570+Lists!$Y$5,""))</f>
        <v/>
      </c>
      <c r="R570" s="29"/>
      <c r="S570" s="34" t="str">
        <f aca="false">IF(Q570="","",B570+Lists!$Y$6)</f>
        <v/>
      </c>
      <c r="T570" s="29"/>
      <c r="U570" s="33" t="str">
        <f aca="true">IF(J570="","",IF(Q570="","—",IF(T570="Correct","Mastered",IF(OR(R570="Wrong",T570="Wrong"),"Keep reviewing",IF(AND(R570="",TODAY()&gt;=Q570),"Retry 1 DUE",IF(AND(R570="Correct",T570="",TODAY()&gt;=S570),"Retry 2 DUE",IF(R570="","Retry 1 scheduled","Retry 2 scheduled")))))))</f>
        <v/>
      </c>
    </row>
    <row r="571" customFormat="false" ht="15" hidden="false" customHeight="false" outlineLevel="0" collapsed="false">
      <c r="A571" s="27" t="str">
        <f aca="false">IF(COUNTA(B571:I571)=0,"",ROW()-4)</f>
        <v/>
      </c>
      <c r="B571" s="28"/>
      <c r="C571" s="29"/>
      <c r="D571" s="30"/>
      <c r="E571" s="29"/>
      <c r="F571" s="30"/>
      <c r="G571" s="31"/>
      <c r="H571" s="32"/>
      <c r="I571" s="32"/>
      <c r="J571" s="33" t="str">
        <f aca="false">IF(OR(H571="",I571=""),"",IF(UPPER(SUBSTITUTE(SUBSTITUTE(SUBSTITUTE(H571," ",""),",",""),";",""))=UPPER(SUBSTITUTE(SUBSTITUTE(SUBSTITUTE(I571," ",""),",",""),";","")),"Correct","Wrong"))</f>
        <v/>
      </c>
      <c r="K571" s="29"/>
      <c r="L571" s="29"/>
      <c r="M571" s="27" t="str">
        <f aca="false">IF(E571="","",IFERROR(INDEX(Lists!$G$5:$G$9,MATCH(E571,Lists!$F$5:$F$9,0)),""))</f>
        <v/>
      </c>
      <c r="N571" s="33" t="str">
        <f aca="false">IF(OR(L571="",M571=""),"",IF(L571&gt;M571,"Slow",IF(AND(J571="Wrong",L571&lt;0.5*M571),"Rushed?","OK")))</f>
        <v/>
      </c>
      <c r="O571" s="30"/>
      <c r="P571" s="30"/>
      <c r="Q571" s="34" t="str">
        <f aca="false">IF(OR(B571="",J571=""),"",IF(OR(J571="Wrong",K571="50-50",K571="Guess"),B571+Lists!$Y$5,""))</f>
        <v/>
      </c>
      <c r="R571" s="29"/>
      <c r="S571" s="34" t="str">
        <f aca="false">IF(Q571="","",B571+Lists!$Y$6)</f>
        <v/>
      </c>
      <c r="T571" s="29"/>
      <c r="U571" s="33" t="str">
        <f aca="true">IF(J571="","",IF(Q571="","—",IF(T571="Correct","Mastered",IF(OR(R571="Wrong",T571="Wrong"),"Keep reviewing",IF(AND(R571="",TODAY()&gt;=Q571),"Retry 1 DUE",IF(AND(R571="Correct",T571="",TODAY()&gt;=S571),"Retry 2 DUE",IF(R571="","Retry 1 scheduled","Retry 2 scheduled")))))))</f>
        <v/>
      </c>
    </row>
    <row r="572" customFormat="false" ht="15" hidden="false" customHeight="false" outlineLevel="0" collapsed="false">
      <c r="A572" s="27" t="str">
        <f aca="false">IF(COUNTA(B572:I572)=0,"",ROW()-4)</f>
        <v/>
      </c>
      <c r="B572" s="28"/>
      <c r="C572" s="29"/>
      <c r="D572" s="30"/>
      <c r="E572" s="29"/>
      <c r="F572" s="30"/>
      <c r="G572" s="31"/>
      <c r="H572" s="32"/>
      <c r="I572" s="32"/>
      <c r="J572" s="33" t="str">
        <f aca="false">IF(OR(H572="",I572=""),"",IF(UPPER(SUBSTITUTE(SUBSTITUTE(SUBSTITUTE(H572," ",""),",",""),";",""))=UPPER(SUBSTITUTE(SUBSTITUTE(SUBSTITUTE(I572," ",""),",",""),";","")),"Correct","Wrong"))</f>
        <v/>
      </c>
      <c r="K572" s="29"/>
      <c r="L572" s="29"/>
      <c r="M572" s="27" t="str">
        <f aca="false">IF(E572="","",IFERROR(INDEX(Lists!$G$5:$G$9,MATCH(E572,Lists!$F$5:$F$9,0)),""))</f>
        <v/>
      </c>
      <c r="N572" s="33" t="str">
        <f aca="false">IF(OR(L572="",M572=""),"",IF(L572&gt;M572,"Slow",IF(AND(J572="Wrong",L572&lt;0.5*M572),"Rushed?","OK")))</f>
        <v/>
      </c>
      <c r="O572" s="30"/>
      <c r="P572" s="30"/>
      <c r="Q572" s="34" t="str">
        <f aca="false">IF(OR(B572="",J572=""),"",IF(OR(J572="Wrong",K572="50-50",K572="Guess"),B572+Lists!$Y$5,""))</f>
        <v/>
      </c>
      <c r="R572" s="29"/>
      <c r="S572" s="34" t="str">
        <f aca="false">IF(Q572="","",B572+Lists!$Y$6)</f>
        <v/>
      </c>
      <c r="T572" s="29"/>
      <c r="U572" s="33" t="str">
        <f aca="true">IF(J572="","",IF(Q572="","—",IF(T572="Correct","Mastered",IF(OR(R572="Wrong",T572="Wrong"),"Keep reviewing",IF(AND(R572="",TODAY()&gt;=Q572),"Retry 1 DUE",IF(AND(R572="Correct",T572="",TODAY()&gt;=S572),"Retry 2 DUE",IF(R572="","Retry 1 scheduled","Retry 2 scheduled")))))))</f>
        <v/>
      </c>
    </row>
    <row r="573" customFormat="false" ht="15" hidden="false" customHeight="false" outlineLevel="0" collapsed="false">
      <c r="A573" s="27" t="str">
        <f aca="false">IF(COUNTA(B573:I573)=0,"",ROW()-4)</f>
        <v/>
      </c>
      <c r="B573" s="28"/>
      <c r="C573" s="29"/>
      <c r="D573" s="30"/>
      <c r="E573" s="29"/>
      <c r="F573" s="30"/>
      <c r="G573" s="31"/>
      <c r="H573" s="32"/>
      <c r="I573" s="32"/>
      <c r="J573" s="33" t="str">
        <f aca="false">IF(OR(H573="",I573=""),"",IF(UPPER(SUBSTITUTE(SUBSTITUTE(SUBSTITUTE(H573," ",""),",",""),";",""))=UPPER(SUBSTITUTE(SUBSTITUTE(SUBSTITUTE(I573," ",""),",",""),";","")),"Correct","Wrong"))</f>
        <v/>
      </c>
      <c r="K573" s="29"/>
      <c r="L573" s="29"/>
      <c r="M573" s="27" t="str">
        <f aca="false">IF(E573="","",IFERROR(INDEX(Lists!$G$5:$G$9,MATCH(E573,Lists!$F$5:$F$9,0)),""))</f>
        <v/>
      </c>
      <c r="N573" s="33" t="str">
        <f aca="false">IF(OR(L573="",M573=""),"",IF(L573&gt;M573,"Slow",IF(AND(J573="Wrong",L573&lt;0.5*M573),"Rushed?","OK")))</f>
        <v/>
      </c>
      <c r="O573" s="30"/>
      <c r="P573" s="30"/>
      <c r="Q573" s="34" t="str">
        <f aca="false">IF(OR(B573="",J573=""),"",IF(OR(J573="Wrong",K573="50-50",K573="Guess"),B573+Lists!$Y$5,""))</f>
        <v/>
      </c>
      <c r="R573" s="29"/>
      <c r="S573" s="34" t="str">
        <f aca="false">IF(Q573="","",B573+Lists!$Y$6)</f>
        <v/>
      </c>
      <c r="T573" s="29"/>
      <c r="U573" s="33" t="str">
        <f aca="true">IF(J573="","",IF(Q573="","—",IF(T573="Correct","Mastered",IF(OR(R573="Wrong",T573="Wrong"),"Keep reviewing",IF(AND(R573="",TODAY()&gt;=Q573),"Retry 1 DUE",IF(AND(R573="Correct",T573="",TODAY()&gt;=S573),"Retry 2 DUE",IF(R573="","Retry 1 scheduled","Retry 2 scheduled")))))))</f>
        <v/>
      </c>
    </row>
    <row r="574" customFormat="false" ht="15" hidden="false" customHeight="false" outlineLevel="0" collapsed="false">
      <c r="A574" s="27" t="str">
        <f aca="false">IF(COUNTA(B574:I574)=0,"",ROW()-4)</f>
        <v/>
      </c>
      <c r="B574" s="28"/>
      <c r="C574" s="29"/>
      <c r="D574" s="30"/>
      <c r="E574" s="29"/>
      <c r="F574" s="30"/>
      <c r="G574" s="31"/>
      <c r="H574" s="32"/>
      <c r="I574" s="32"/>
      <c r="J574" s="33" t="str">
        <f aca="false">IF(OR(H574="",I574=""),"",IF(UPPER(SUBSTITUTE(SUBSTITUTE(SUBSTITUTE(H574," ",""),",",""),";",""))=UPPER(SUBSTITUTE(SUBSTITUTE(SUBSTITUTE(I574," ",""),",",""),";","")),"Correct","Wrong"))</f>
        <v/>
      </c>
      <c r="K574" s="29"/>
      <c r="L574" s="29"/>
      <c r="M574" s="27" t="str">
        <f aca="false">IF(E574="","",IFERROR(INDEX(Lists!$G$5:$G$9,MATCH(E574,Lists!$F$5:$F$9,0)),""))</f>
        <v/>
      </c>
      <c r="N574" s="33" t="str">
        <f aca="false">IF(OR(L574="",M574=""),"",IF(L574&gt;M574,"Slow",IF(AND(J574="Wrong",L574&lt;0.5*M574),"Rushed?","OK")))</f>
        <v/>
      </c>
      <c r="O574" s="30"/>
      <c r="P574" s="30"/>
      <c r="Q574" s="34" t="str">
        <f aca="false">IF(OR(B574="",J574=""),"",IF(OR(J574="Wrong",K574="50-50",K574="Guess"),B574+Lists!$Y$5,""))</f>
        <v/>
      </c>
      <c r="R574" s="29"/>
      <c r="S574" s="34" t="str">
        <f aca="false">IF(Q574="","",B574+Lists!$Y$6)</f>
        <v/>
      </c>
      <c r="T574" s="29"/>
      <c r="U574" s="33" t="str">
        <f aca="true">IF(J574="","",IF(Q574="","—",IF(T574="Correct","Mastered",IF(OR(R574="Wrong",T574="Wrong"),"Keep reviewing",IF(AND(R574="",TODAY()&gt;=Q574),"Retry 1 DUE",IF(AND(R574="Correct",T574="",TODAY()&gt;=S574),"Retry 2 DUE",IF(R574="","Retry 1 scheduled","Retry 2 scheduled")))))))</f>
        <v/>
      </c>
    </row>
    <row r="575" customFormat="false" ht="15" hidden="false" customHeight="false" outlineLevel="0" collapsed="false">
      <c r="A575" s="27" t="str">
        <f aca="false">IF(COUNTA(B575:I575)=0,"",ROW()-4)</f>
        <v/>
      </c>
      <c r="B575" s="28"/>
      <c r="C575" s="29"/>
      <c r="D575" s="30"/>
      <c r="E575" s="29"/>
      <c r="F575" s="30"/>
      <c r="G575" s="31"/>
      <c r="H575" s="32"/>
      <c r="I575" s="32"/>
      <c r="J575" s="33" t="str">
        <f aca="false">IF(OR(H575="",I575=""),"",IF(UPPER(SUBSTITUTE(SUBSTITUTE(SUBSTITUTE(H575," ",""),",",""),";",""))=UPPER(SUBSTITUTE(SUBSTITUTE(SUBSTITUTE(I575," ",""),",",""),";","")),"Correct","Wrong"))</f>
        <v/>
      </c>
      <c r="K575" s="29"/>
      <c r="L575" s="29"/>
      <c r="M575" s="27" t="str">
        <f aca="false">IF(E575="","",IFERROR(INDEX(Lists!$G$5:$G$9,MATCH(E575,Lists!$F$5:$F$9,0)),""))</f>
        <v/>
      </c>
      <c r="N575" s="33" t="str">
        <f aca="false">IF(OR(L575="",M575=""),"",IF(L575&gt;M575,"Slow",IF(AND(J575="Wrong",L575&lt;0.5*M575),"Rushed?","OK")))</f>
        <v/>
      </c>
      <c r="O575" s="30"/>
      <c r="P575" s="30"/>
      <c r="Q575" s="34" t="str">
        <f aca="false">IF(OR(B575="",J575=""),"",IF(OR(J575="Wrong",K575="50-50",K575="Guess"),B575+Lists!$Y$5,""))</f>
        <v/>
      </c>
      <c r="R575" s="29"/>
      <c r="S575" s="34" t="str">
        <f aca="false">IF(Q575="","",B575+Lists!$Y$6)</f>
        <v/>
      </c>
      <c r="T575" s="29"/>
      <c r="U575" s="33" t="str">
        <f aca="true">IF(J575="","",IF(Q575="","—",IF(T575="Correct","Mastered",IF(OR(R575="Wrong",T575="Wrong"),"Keep reviewing",IF(AND(R575="",TODAY()&gt;=Q575),"Retry 1 DUE",IF(AND(R575="Correct",T575="",TODAY()&gt;=S575),"Retry 2 DUE",IF(R575="","Retry 1 scheduled","Retry 2 scheduled")))))))</f>
        <v/>
      </c>
    </row>
    <row r="576" customFormat="false" ht="15" hidden="false" customHeight="false" outlineLevel="0" collapsed="false">
      <c r="A576" s="27" t="str">
        <f aca="false">IF(COUNTA(B576:I576)=0,"",ROW()-4)</f>
        <v/>
      </c>
      <c r="B576" s="28"/>
      <c r="C576" s="29"/>
      <c r="D576" s="30"/>
      <c r="E576" s="29"/>
      <c r="F576" s="30"/>
      <c r="G576" s="31"/>
      <c r="H576" s="32"/>
      <c r="I576" s="32"/>
      <c r="J576" s="33" t="str">
        <f aca="false">IF(OR(H576="",I576=""),"",IF(UPPER(SUBSTITUTE(SUBSTITUTE(SUBSTITUTE(H576," ",""),",",""),";",""))=UPPER(SUBSTITUTE(SUBSTITUTE(SUBSTITUTE(I576," ",""),",",""),";","")),"Correct","Wrong"))</f>
        <v/>
      </c>
      <c r="K576" s="29"/>
      <c r="L576" s="29"/>
      <c r="M576" s="27" t="str">
        <f aca="false">IF(E576="","",IFERROR(INDEX(Lists!$G$5:$G$9,MATCH(E576,Lists!$F$5:$F$9,0)),""))</f>
        <v/>
      </c>
      <c r="N576" s="33" t="str">
        <f aca="false">IF(OR(L576="",M576=""),"",IF(L576&gt;M576,"Slow",IF(AND(J576="Wrong",L576&lt;0.5*M576),"Rushed?","OK")))</f>
        <v/>
      </c>
      <c r="O576" s="30"/>
      <c r="P576" s="30"/>
      <c r="Q576" s="34" t="str">
        <f aca="false">IF(OR(B576="",J576=""),"",IF(OR(J576="Wrong",K576="50-50",K576="Guess"),B576+Lists!$Y$5,""))</f>
        <v/>
      </c>
      <c r="R576" s="29"/>
      <c r="S576" s="34" t="str">
        <f aca="false">IF(Q576="","",B576+Lists!$Y$6)</f>
        <v/>
      </c>
      <c r="T576" s="29"/>
      <c r="U576" s="33" t="str">
        <f aca="true">IF(J576="","",IF(Q576="","—",IF(T576="Correct","Mastered",IF(OR(R576="Wrong",T576="Wrong"),"Keep reviewing",IF(AND(R576="",TODAY()&gt;=Q576),"Retry 1 DUE",IF(AND(R576="Correct",T576="",TODAY()&gt;=S576),"Retry 2 DUE",IF(R576="","Retry 1 scheduled","Retry 2 scheduled")))))))</f>
        <v/>
      </c>
    </row>
    <row r="577" customFormat="false" ht="15" hidden="false" customHeight="false" outlineLevel="0" collapsed="false">
      <c r="A577" s="27" t="str">
        <f aca="false">IF(COUNTA(B577:I577)=0,"",ROW()-4)</f>
        <v/>
      </c>
      <c r="B577" s="28"/>
      <c r="C577" s="29"/>
      <c r="D577" s="30"/>
      <c r="E577" s="29"/>
      <c r="F577" s="30"/>
      <c r="G577" s="31"/>
      <c r="H577" s="32"/>
      <c r="I577" s="32"/>
      <c r="J577" s="33" t="str">
        <f aca="false">IF(OR(H577="",I577=""),"",IF(UPPER(SUBSTITUTE(SUBSTITUTE(SUBSTITUTE(H577," ",""),",",""),";",""))=UPPER(SUBSTITUTE(SUBSTITUTE(SUBSTITUTE(I577," ",""),",",""),";","")),"Correct","Wrong"))</f>
        <v/>
      </c>
      <c r="K577" s="29"/>
      <c r="L577" s="29"/>
      <c r="M577" s="27" t="str">
        <f aca="false">IF(E577="","",IFERROR(INDEX(Lists!$G$5:$G$9,MATCH(E577,Lists!$F$5:$F$9,0)),""))</f>
        <v/>
      </c>
      <c r="N577" s="33" t="str">
        <f aca="false">IF(OR(L577="",M577=""),"",IF(L577&gt;M577,"Slow",IF(AND(J577="Wrong",L577&lt;0.5*M577),"Rushed?","OK")))</f>
        <v/>
      </c>
      <c r="O577" s="30"/>
      <c r="P577" s="30"/>
      <c r="Q577" s="34" t="str">
        <f aca="false">IF(OR(B577="",J577=""),"",IF(OR(J577="Wrong",K577="50-50",K577="Guess"),B577+Lists!$Y$5,""))</f>
        <v/>
      </c>
      <c r="R577" s="29"/>
      <c r="S577" s="34" t="str">
        <f aca="false">IF(Q577="","",B577+Lists!$Y$6)</f>
        <v/>
      </c>
      <c r="T577" s="29"/>
      <c r="U577" s="33" t="str">
        <f aca="true">IF(J577="","",IF(Q577="","—",IF(T577="Correct","Mastered",IF(OR(R577="Wrong",T577="Wrong"),"Keep reviewing",IF(AND(R577="",TODAY()&gt;=Q577),"Retry 1 DUE",IF(AND(R577="Correct",T577="",TODAY()&gt;=S577),"Retry 2 DUE",IF(R577="","Retry 1 scheduled","Retry 2 scheduled")))))))</f>
        <v/>
      </c>
    </row>
    <row r="578" customFormat="false" ht="15" hidden="false" customHeight="false" outlineLevel="0" collapsed="false">
      <c r="A578" s="27" t="str">
        <f aca="false">IF(COUNTA(B578:I578)=0,"",ROW()-4)</f>
        <v/>
      </c>
      <c r="B578" s="28"/>
      <c r="C578" s="29"/>
      <c r="D578" s="30"/>
      <c r="E578" s="29"/>
      <c r="F578" s="30"/>
      <c r="G578" s="31"/>
      <c r="H578" s="32"/>
      <c r="I578" s="32"/>
      <c r="J578" s="33" t="str">
        <f aca="false">IF(OR(H578="",I578=""),"",IF(UPPER(SUBSTITUTE(SUBSTITUTE(SUBSTITUTE(H578," ",""),",",""),";",""))=UPPER(SUBSTITUTE(SUBSTITUTE(SUBSTITUTE(I578," ",""),",",""),";","")),"Correct","Wrong"))</f>
        <v/>
      </c>
      <c r="K578" s="29"/>
      <c r="L578" s="29"/>
      <c r="M578" s="27" t="str">
        <f aca="false">IF(E578="","",IFERROR(INDEX(Lists!$G$5:$G$9,MATCH(E578,Lists!$F$5:$F$9,0)),""))</f>
        <v/>
      </c>
      <c r="N578" s="33" t="str">
        <f aca="false">IF(OR(L578="",M578=""),"",IF(L578&gt;M578,"Slow",IF(AND(J578="Wrong",L578&lt;0.5*M578),"Rushed?","OK")))</f>
        <v/>
      </c>
      <c r="O578" s="30"/>
      <c r="P578" s="30"/>
      <c r="Q578" s="34" t="str">
        <f aca="false">IF(OR(B578="",J578=""),"",IF(OR(J578="Wrong",K578="50-50",K578="Guess"),B578+Lists!$Y$5,""))</f>
        <v/>
      </c>
      <c r="R578" s="29"/>
      <c r="S578" s="34" t="str">
        <f aca="false">IF(Q578="","",B578+Lists!$Y$6)</f>
        <v/>
      </c>
      <c r="T578" s="29"/>
      <c r="U578" s="33" t="str">
        <f aca="true">IF(J578="","",IF(Q578="","—",IF(T578="Correct","Mastered",IF(OR(R578="Wrong",T578="Wrong"),"Keep reviewing",IF(AND(R578="",TODAY()&gt;=Q578),"Retry 1 DUE",IF(AND(R578="Correct",T578="",TODAY()&gt;=S578),"Retry 2 DUE",IF(R578="","Retry 1 scheduled","Retry 2 scheduled")))))))</f>
        <v/>
      </c>
    </row>
    <row r="579" customFormat="false" ht="15" hidden="false" customHeight="false" outlineLevel="0" collapsed="false">
      <c r="A579" s="27" t="str">
        <f aca="false">IF(COUNTA(B579:I579)=0,"",ROW()-4)</f>
        <v/>
      </c>
      <c r="B579" s="28"/>
      <c r="C579" s="29"/>
      <c r="D579" s="30"/>
      <c r="E579" s="29"/>
      <c r="F579" s="30"/>
      <c r="G579" s="31"/>
      <c r="H579" s="32"/>
      <c r="I579" s="32"/>
      <c r="J579" s="33" t="str">
        <f aca="false">IF(OR(H579="",I579=""),"",IF(UPPER(SUBSTITUTE(SUBSTITUTE(SUBSTITUTE(H579," ",""),",",""),";",""))=UPPER(SUBSTITUTE(SUBSTITUTE(SUBSTITUTE(I579," ",""),",",""),";","")),"Correct","Wrong"))</f>
        <v/>
      </c>
      <c r="K579" s="29"/>
      <c r="L579" s="29"/>
      <c r="M579" s="27" t="str">
        <f aca="false">IF(E579="","",IFERROR(INDEX(Lists!$G$5:$G$9,MATCH(E579,Lists!$F$5:$F$9,0)),""))</f>
        <v/>
      </c>
      <c r="N579" s="33" t="str">
        <f aca="false">IF(OR(L579="",M579=""),"",IF(L579&gt;M579,"Slow",IF(AND(J579="Wrong",L579&lt;0.5*M579),"Rushed?","OK")))</f>
        <v/>
      </c>
      <c r="O579" s="30"/>
      <c r="P579" s="30"/>
      <c r="Q579" s="34" t="str">
        <f aca="false">IF(OR(B579="",J579=""),"",IF(OR(J579="Wrong",K579="50-50",K579="Guess"),B579+Lists!$Y$5,""))</f>
        <v/>
      </c>
      <c r="R579" s="29"/>
      <c r="S579" s="34" t="str">
        <f aca="false">IF(Q579="","",B579+Lists!$Y$6)</f>
        <v/>
      </c>
      <c r="T579" s="29"/>
      <c r="U579" s="33" t="str">
        <f aca="true">IF(J579="","",IF(Q579="","—",IF(T579="Correct","Mastered",IF(OR(R579="Wrong",T579="Wrong"),"Keep reviewing",IF(AND(R579="",TODAY()&gt;=Q579),"Retry 1 DUE",IF(AND(R579="Correct",T579="",TODAY()&gt;=S579),"Retry 2 DUE",IF(R579="","Retry 1 scheduled","Retry 2 scheduled")))))))</f>
        <v/>
      </c>
    </row>
    <row r="580" customFormat="false" ht="15" hidden="false" customHeight="false" outlineLevel="0" collapsed="false">
      <c r="A580" s="27" t="str">
        <f aca="false">IF(COUNTA(B580:I580)=0,"",ROW()-4)</f>
        <v/>
      </c>
      <c r="B580" s="28"/>
      <c r="C580" s="29"/>
      <c r="D580" s="30"/>
      <c r="E580" s="29"/>
      <c r="F580" s="30"/>
      <c r="G580" s="31"/>
      <c r="H580" s="32"/>
      <c r="I580" s="32"/>
      <c r="J580" s="33" t="str">
        <f aca="false">IF(OR(H580="",I580=""),"",IF(UPPER(SUBSTITUTE(SUBSTITUTE(SUBSTITUTE(H580," ",""),",",""),";",""))=UPPER(SUBSTITUTE(SUBSTITUTE(SUBSTITUTE(I580," ",""),",",""),";","")),"Correct","Wrong"))</f>
        <v/>
      </c>
      <c r="K580" s="29"/>
      <c r="L580" s="29"/>
      <c r="M580" s="27" t="str">
        <f aca="false">IF(E580="","",IFERROR(INDEX(Lists!$G$5:$G$9,MATCH(E580,Lists!$F$5:$F$9,0)),""))</f>
        <v/>
      </c>
      <c r="N580" s="33" t="str">
        <f aca="false">IF(OR(L580="",M580=""),"",IF(L580&gt;M580,"Slow",IF(AND(J580="Wrong",L580&lt;0.5*M580),"Rushed?","OK")))</f>
        <v/>
      </c>
      <c r="O580" s="30"/>
      <c r="P580" s="30"/>
      <c r="Q580" s="34" t="str">
        <f aca="false">IF(OR(B580="",J580=""),"",IF(OR(J580="Wrong",K580="50-50",K580="Guess"),B580+Lists!$Y$5,""))</f>
        <v/>
      </c>
      <c r="R580" s="29"/>
      <c r="S580" s="34" t="str">
        <f aca="false">IF(Q580="","",B580+Lists!$Y$6)</f>
        <v/>
      </c>
      <c r="T580" s="29"/>
      <c r="U580" s="33" t="str">
        <f aca="true">IF(J580="","",IF(Q580="","—",IF(T580="Correct","Mastered",IF(OR(R580="Wrong",T580="Wrong"),"Keep reviewing",IF(AND(R580="",TODAY()&gt;=Q580),"Retry 1 DUE",IF(AND(R580="Correct",T580="",TODAY()&gt;=S580),"Retry 2 DUE",IF(R580="","Retry 1 scheduled","Retry 2 scheduled")))))))</f>
        <v/>
      </c>
    </row>
    <row r="581" customFormat="false" ht="15" hidden="false" customHeight="false" outlineLevel="0" collapsed="false">
      <c r="A581" s="27" t="str">
        <f aca="false">IF(COUNTA(B581:I581)=0,"",ROW()-4)</f>
        <v/>
      </c>
      <c r="B581" s="28"/>
      <c r="C581" s="29"/>
      <c r="D581" s="30"/>
      <c r="E581" s="29"/>
      <c r="F581" s="30"/>
      <c r="G581" s="31"/>
      <c r="H581" s="32"/>
      <c r="I581" s="32"/>
      <c r="J581" s="33" t="str">
        <f aca="false">IF(OR(H581="",I581=""),"",IF(UPPER(SUBSTITUTE(SUBSTITUTE(SUBSTITUTE(H581," ",""),",",""),";",""))=UPPER(SUBSTITUTE(SUBSTITUTE(SUBSTITUTE(I581," ",""),",",""),";","")),"Correct","Wrong"))</f>
        <v/>
      </c>
      <c r="K581" s="29"/>
      <c r="L581" s="29"/>
      <c r="M581" s="27" t="str">
        <f aca="false">IF(E581="","",IFERROR(INDEX(Lists!$G$5:$G$9,MATCH(E581,Lists!$F$5:$F$9,0)),""))</f>
        <v/>
      </c>
      <c r="N581" s="33" t="str">
        <f aca="false">IF(OR(L581="",M581=""),"",IF(L581&gt;M581,"Slow",IF(AND(J581="Wrong",L581&lt;0.5*M581),"Rushed?","OK")))</f>
        <v/>
      </c>
      <c r="O581" s="30"/>
      <c r="P581" s="30"/>
      <c r="Q581" s="34" t="str">
        <f aca="false">IF(OR(B581="",J581=""),"",IF(OR(J581="Wrong",K581="50-50",K581="Guess"),B581+Lists!$Y$5,""))</f>
        <v/>
      </c>
      <c r="R581" s="29"/>
      <c r="S581" s="34" t="str">
        <f aca="false">IF(Q581="","",B581+Lists!$Y$6)</f>
        <v/>
      </c>
      <c r="T581" s="29"/>
      <c r="U581" s="33" t="str">
        <f aca="true">IF(J581="","",IF(Q581="","—",IF(T581="Correct","Mastered",IF(OR(R581="Wrong",T581="Wrong"),"Keep reviewing",IF(AND(R581="",TODAY()&gt;=Q581),"Retry 1 DUE",IF(AND(R581="Correct",T581="",TODAY()&gt;=S581),"Retry 2 DUE",IF(R581="","Retry 1 scheduled","Retry 2 scheduled")))))))</f>
        <v/>
      </c>
    </row>
    <row r="582" customFormat="false" ht="15" hidden="false" customHeight="false" outlineLevel="0" collapsed="false">
      <c r="A582" s="27" t="str">
        <f aca="false">IF(COUNTA(B582:I582)=0,"",ROW()-4)</f>
        <v/>
      </c>
      <c r="B582" s="28"/>
      <c r="C582" s="29"/>
      <c r="D582" s="30"/>
      <c r="E582" s="29"/>
      <c r="F582" s="30"/>
      <c r="G582" s="31"/>
      <c r="H582" s="32"/>
      <c r="I582" s="32"/>
      <c r="J582" s="33" t="str">
        <f aca="false">IF(OR(H582="",I582=""),"",IF(UPPER(SUBSTITUTE(SUBSTITUTE(SUBSTITUTE(H582," ",""),",",""),";",""))=UPPER(SUBSTITUTE(SUBSTITUTE(SUBSTITUTE(I582," ",""),",",""),";","")),"Correct","Wrong"))</f>
        <v/>
      </c>
      <c r="K582" s="29"/>
      <c r="L582" s="29"/>
      <c r="M582" s="27" t="str">
        <f aca="false">IF(E582="","",IFERROR(INDEX(Lists!$G$5:$G$9,MATCH(E582,Lists!$F$5:$F$9,0)),""))</f>
        <v/>
      </c>
      <c r="N582" s="33" t="str">
        <f aca="false">IF(OR(L582="",M582=""),"",IF(L582&gt;M582,"Slow",IF(AND(J582="Wrong",L582&lt;0.5*M582),"Rushed?","OK")))</f>
        <v/>
      </c>
      <c r="O582" s="30"/>
      <c r="P582" s="30"/>
      <c r="Q582" s="34" t="str">
        <f aca="false">IF(OR(B582="",J582=""),"",IF(OR(J582="Wrong",K582="50-50",K582="Guess"),B582+Lists!$Y$5,""))</f>
        <v/>
      </c>
      <c r="R582" s="29"/>
      <c r="S582" s="34" t="str">
        <f aca="false">IF(Q582="","",B582+Lists!$Y$6)</f>
        <v/>
      </c>
      <c r="T582" s="29"/>
      <c r="U582" s="33" t="str">
        <f aca="true">IF(J582="","",IF(Q582="","—",IF(T582="Correct","Mastered",IF(OR(R582="Wrong",T582="Wrong"),"Keep reviewing",IF(AND(R582="",TODAY()&gt;=Q582),"Retry 1 DUE",IF(AND(R582="Correct",T582="",TODAY()&gt;=S582),"Retry 2 DUE",IF(R582="","Retry 1 scheduled","Retry 2 scheduled")))))))</f>
        <v/>
      </c>
    </row>
    <row r="583" customFormat="false" ht="15" hidden="false" customHeight="false" outlineLevel="0" collapsed="false">
      <c r="A583" s="27" t="str">
        <f aca="false">IF(COUNTA(B583:I583)=0,"",ROW()-4)</f>
        <v/>
      </c>
      <c r="B583" s="28"/>
      <c r="C583" s="29"/>
      <c r="D583" s="30"/>
      <c r="E583" s="29"/>
      <c r="F583" s="30"/>
      <c r="G583" s="31"/>
      <c r="H583" s="32"/>
      <c r="I583" s="32"/>
      <c r="J583" s="33" t="str">
        <f aca="false">IF(OR(H583="",I583=""),"",IF(UPPER(SUBSTITUTE(SUBSTITUTE(SUBSTITUTE(H583," ",""),",",""),";",""))=UPPER(SUBSTITUTE(SUBSTITUTE(SUBSTITUTE(I583," ",""),",",""),";","")),"Correct","Wrong"))</f>
        <v/>
      </c>
      <c r="K583" s="29"/>
      <c r="L583" s="29"/>
      <c r="M583" s="27" t="str">
        <f aca="false">IF(E583="","",IFERROR(INDEX(Lists!$G$5:$G$9,MATCH(E583,Lists!$F$5:$F$9,0)),""))</f>
        <v/>
      </c>
      <c r="N583" s="33" t="str">
        <f aca="false">IF(OR(L583="",M583=""),"",IF(L583&gt;M583,"Slow",IF(AND(J583="Wrong",L583&lt;0.5*M583),"Rushed?","OK")))</f>
        <v/>
      </c>
      <c r="O583" s="30"/>
      <c r="P583" s="30"/>
      <c r="Q583" s="34" t="str">
        <f aca="false">IF(OR(B583="",J583=""),"",IF(OR(J583="Wrong",K583="50-50",K583="Guess"),B583+Lists!$Y$5,""))</f>
        <v/>
      </c>
      <c r="R583" s="29"/>
      <c r="S583" s="34" t="str">
        <f aca="false">IF(Q583="","",B583+Lists!$Y$6)</f>
        <v/>
      </c>
      <c r="T583" s="29"/>
      <c r="U583" s="33" t="str">
        <f aca="true">IF(J583="","",IF(Q583="","—",IF(T583="Correct","Mastered",IF(OR(R583="Wrong",T583="Wrong"),"Keep reviewing",IF(AND(R583="",TODAY()&gt;=Q583),"Retry 1 DUE",IF(AND(R583="Correct",T583="",TODAY()&gt;=S583),"Retry 2 DUE",IF(R583="","Retry 1 scheduled","Retry 2 scheduled")))))))</f>
        <v/>
      </c>
    </row>
    <row r="584" customFormat="false" ht="15" hidden="false" customHeight="false" outlineLevel="0" collapsed="false">
      <c r="A584" s="27" t="str">
        <f aca="false">IF(COUNTA(B584:I584)=0,"",ROW()-4)</f>
        <v/>
      </c>
      <c r="B584" s="28"/>
      <c r="C584" s="29"/>
      <c r="D584" s="30"/>
      <c r="E584" s="29"/>
      <c r="F584" s="30"/>
      <c r="G584" s="31"/>
      <c r="H584" s="32"/>
      <c r="I584" s="32"/>
      <c r="J584" s="33" t="str">
        <f aca="false">IF(OR(H584="",I584=""),"",IF(UPPER(SUBSTITUTE(SUBSTITUTE(SUBSTITUTE(H584," ",""),",",""),";",""))=UPPER(SUBSTITUTE(SUBSTITUTE(SUBSTITUTE(I584," ",""),",",""),";","")),"Correct","Wrong"))</f>
        <v/>
      </c>
      <c r="K584" s="29"/>
      <c r="L584" s="29"/>
      <c r="M584" s="27" t="str">
        <f aca="false">IF(E584="","",IFERROR(INDEX(Lists!$G$5:$G$9,MATCH(E584,Lists!$F$5:$F$9,0)),""))</f>
        <v/>
      </c>
      <c r="N584" s="33" t="str">
        <f aca="false">IF(OR(L584="",M584=""),"",IF(L584&gt;M584,"Slow",IF(AND(J584="Wrong",L584&lt;0.5*M584),"Rushed?","OK")))</f>
        <v/>
      </c>
      <c r="O584" s="30"/>
      <c r="P584" s="30"/>
      <c r="Q584" s="34" t="str">
        <f aca="false">IF(OR(B584="",J584=""),"",IF(OR(J584="Wrong",K584="50-50",K584="Guess"),B584+Lists!$Y$5,""))</f>
        <v/>
      </c>
      <c r="R584" s="29"/>
      <c r="S584" s="34" t="str">
        <f aca="false">IF(Q584="","",B584+Lists!$Y$6)</f>
        <v/>
      </c>
      <c r="T584" s="29"/>
      <c r="U584" s="33" t="str">
        <f aca="true">IF(J584="","",IF(Q584="","—",IF(T584="Correct","Mastered",IF(OR(R584="Wrong",T584="Wrong"),"Keep reviewing",IF(AND(R584="",TODAY()&gt;=Q584),"Retry 1 DUE",IF(AND(R584="Correct",T584="",TODAY()&gt;=S584),"Retry 2 DUE",IF(R584="","Retry 1 scheduled","Retry 2 scheduled")))))))</f>
        <v/>
      </c>
    </row>
    <row r="585" customFormat="false" ht="15" hidden="false" customHeight="false" outlineLevel="0" collapsed="false">
      <c r="A585" s="27" t="str">
        <f aca="false">IF(COUNTA(B585:I585)=0,"",ROW()-4)</f>
        <v/>
      </c>
      <c r="B585" s="28"/>
      <c r="C585" s="29"/>
      <c r="D585" s="30"/>
      <c r="E585" s="29"/>
      <c r="F585" s="30"/>
      <c r="G585" s="31"/>
      <c r="H585" s="32"/>
      <c r="I585" s="32"/>
      <c r="J585" s="33" t="str">
        <f aca="false">IF(OR(H585="",I585=""),"",IF(UPPER(SUBSTITUTE(SUBSTITUTE(SUBSTITUTE(H585," ",""),",",""),";",""))=UPPER(SUBSTITUTE(SUBSTITUTE(SUBSTITUTE(I585," ",""),",",""),";","")),"Correct","Wrong"))</f>
        <v/>
      </c>
      <c r="K585" s="29"/>
      <c r="L585" s="29"/>
      <c r="M585" s="27" t="str">
        <f aca="false">IF(E585="","",IFERROR(INDEX(Lists!$G$5:$G$9,MATCH(E585,Lists!$F$5:$F$9,0)),""))</f>
        <v/>
      </c>
      <c r="N585" s="33" t="str">
        <f aca="false">IF(OR(L585="",M585=""),"",IF(L585&gt;M585,"Slow",IF(AND(J585="Wrong",L585&lt;0.5*M585),"Rushed?","OK")))</f>
        <v/>
      </c>
      <c r="O585" s="30"/>
      <c r="P585" s="30"/>
      <c r="Q585" s="34" t="str">
        <f aca="false">IF(OR(B585="",J585=""),"",IF(OR(J585="Wrong",K585="50-50",K585="Guess"),B585+Lists!$Y$5,""))</f>
        <v/>
      </c>
      <c r="R585" s="29"/>
      <c r="S585" s="34" t="str">
        <f aca="false">IF(Q585="","",B585+Lists!$Y$6)</f>
        <v/>
      </c>
      <c r="T585" s="29"/>
      <c r="U585" s="33" t="str">
        <f aca="true">IF(J585="","",IF(Q585="","—",IF(T585="Correct","Mastered",IF(OR(R585="Wrong",T585="Wrong"),"Keep reviewing",IF(AND(R585="",TODAY()&gt;=Q585),"Retry 1 DUE",IF(AND(R585="Correct",T585="",TODAY()&gt;=S585),"Retry 2 DUE",IF(R585="","Retry 1 scheduled","Retry 2 scheduled")))))))</f>
        <v/>
      </c>
    </row>
    <row r="586" customFormat="false" ht="15" hidden="false" customHeight="false" outlineLevel="0" collapsed="false">
      <c r="A586" s="27" t="str">
        <f aca="false">IF(COUNTA(B586:I586)=0,"",ROW()-4)</f>
        <v/>
      </c>
      <c r="B586" s="28"/>
      <c r="C586" s="29"/>
      <c r="D586" s="30"/>
      <c r="E586" s="29"/>
      <c r="F586" s="30"/>
      <c r="G586" s="31"/>
      <c r="H586" s="32"/>
      <c r="I586" s="32"/>
      <c r="J586" s="33" t="str">
        <f aca="false">IF(OR(H586="",I586=""),"",IF(UPPER(SUBSTITUTE(SUBSTITUTE(SUBSTITUTE(H586," ",""),",",""),";",""))=UPPER(SUBSTITUTE(SUBSTITUTE(SUBSTITUTE(I586," ",""),",",""),";","")),"Correct","Wrong"))</f>
        <v/>
      </c>
      <c r="K586" s="29"/>
      <c r="L586" s="29"/>
      <c r="M586" s="27" t="str">
        <f aca="false">IF(E586="","",IFERROR(INDEX(Lists!$G$5:$G$9,MATCH(E586,Lists!$F$5:$F$9,0)),""))</f>
        <v/>
      </c>
      <c r="N586" s="33" t="str">
        <f aca="false">IF(OR(L586="",M586=""),"",IF(L586&gt;M586,"Slow",IF(AND(J586="Wrong",L586&lt;0.5*M586),"Rushed?","OK")))</f>
        <v/>
      </c>
      <c r="O586" s="30"/>
      <c r="P586" s="30"/>
      <c r="Q586" s="34" t="str">
        <f aca="false">IF(OR(B586="",J586=""),"",IF(OR(J586="Wrong",K586="50-50",K586="Guess"),B586+Lists!$Y$5,""))</f>
        <v/>
      </c>
      <c r="R586" s="29"/>
      <c r="S586" s="34" t="str">
        <f aca="false">IF(Q586="","",B586+Lists!$Y$6)</f>
        <v/>
      </c>
      <c r="T586" s="29"/>
      <c r="U586" s="33" t="str">
        <f aca="true">IF(J586="","",IF(Q586="","—",IF(T586="Correct","Mastered",IF(OR(R586="Wrong",T586="Wrong"),"Keep reviewing",IF(AND(R586="",TODAY()&gt;=Q586),"Retry 1 DUE",IF(AND(R586="Correct",T586="",TODAY()&gt;=S586),"Retry 2 DUE",IF(R586="","Retry 1 scheduled","Retry 2 scheduled")))))))</f>
        <v/>
      </c>
    </row>
    <row r="587" customFormat="false" ht="15" hidden="false" customHeight="false" outlineLevel="0" collapsed="false">
      <c r="A587" s="27" t="str">
        <f aca="false">IF(COUNTA(B587:I587)=0,"",ROW()-4)</f>
        <v/>
      </c>
      <c r="B587" s="28"/>
      <c r="C587" s="29"/>
      <c r="D587" s="30"/>
      <c r="E587" s="29"/>
      <c r="F587" s="30"/>
      <c r="G587" s="31"/>
      <c r="H587" s="32"/>
      <c r="I587" s="32"/>
      <c r="J587" s="33" t="str">
        <f aca="false">IF(OR(H587="",I587=""),"",IF(UPPER(SUBSTITUTE(SUBSTITUTE(SUBSTITUTE(H587," ",""),",",""),";",""))=UPPER(SUBSTITUTE(SUBSTITUTE(SUBSTITUTE(I587," ",""),",",""),";","")),"Correct","Wrong"))</f>
        <v/>
      </c>
      <c r="K587" s="29"/>
      <c r="L587" s="29"/>
      <c r="M587" s="27" t="str">
        <f aca="false">IF(E587="","",IFERROR(INDEX(Lists!$G$5:$G$9,MATCH(E587,Lists!$F$5:$F$9,0)),""))</f>
        <v/>
      </c>
      <c r="N587" s="33" t="str">
        <f aca="false">IF(OR(L587="",M587=""),"",IF(L587&gt;M587,"Slow",IF(AND(J587="Wrong",L587&lt;0.5*M587),"Rushed?","OK")))</f>
        <v/>
      </c>
      <c r="O587" s="30"/>
      <c r="P587" s="30"/>
      <c r="Q587" s="34" t="str">
        <f aca="false">IF(OR(B587="",J587=""),"",IF(OR(J587="Wrong",K587="50-50",K587="Guess"),B587+Lists!$Y$5,""))</f>
        <v/>
      </c>
      <c r="R587" s="29"/>
      <c r="S587" s="34" t="str">
        <f aca="false">IF(Q587="","",B587+Lists!$Y$6)</f>
        <v/>
      </c>
      <c r="T587" s="29"/>
      <c r="U587" s="33" t="str">
        <f aca="true">IF(J587="","",IF(Q587="","—",IF(T587="Correct","Mastered",IF(OR(R587="Wrong",T587="Wrong"),"Keep reviewing",IF(AND(R587="",TODAY()&gt;=Q587),"Retry 1 DUE",IF(AND(R587="Correct",T587="",TODAY()&gt;=S587),"Retry 2 DUE",IF(R587="","Retry 1 scheduled","Retry 2 scheduled")))))))</f>
        <v/>
      </c>
    </row>
    <row r="588" customFormat="false" ht="15" hidden="false" customHeight="false" outlineLevel="0" collapsed="false">
      <c r="A588" s="27" t="str">
        <f aca="false">IF(COUNTA(B588:I588)=0,"",ROW()-4)</f>
        <v/>
      </c>
      <c r="B588" s="28"/>
      <c r="C588" s="29"/>
      <c r="D588" s="30"/>
      <c r="E588" s="29"/>
      <c r="F588" s="30"/>
      <c r="G588" s="31"/>
      <c r="H588" s="32"/>
      <c r="I588" s="32"/>
      <c r="J588" s="33" t="str">
        <f aca="false">IF(OR(H588="",I588=""),"",IF(UPPER(SUBSTITUTE(SUBSTITUTE(SUBSTITUTE(H588," ",""),",",""),";",""))=UPPER(SUBSTITUTE(SUBSTITUTE(SUBSTITUTE(I588," ",""),",",""),";","")),"Correct","Wrong"))</f>
        <v/>
      </c>
      <c r="K588" s="29"/>
      <c r="L588" s="29"/>
      <c r="M588" s="27" t="str">
        <f aca="false">IF(E588="","",IFERROR(INDEX(Lists!$G$5:$G$9,MATCH(E588,Lists!$F$5:$F$9,0)),""))</f>
        <v/>
      </c>
      <c r="N588" s="33" t="str">
        <f aca="false">IF(OR(L588="",M588=""),"",IF(L588&gt;M588,"Slow",IF(AND(J588="Wrong",L588&lt;0.5*M588),"Rushed?","OK")))</f>
        <v/>
      </c>
      <c r="O588" s="30"/>
      <c r="P588" s="30"/>
      <c r="Q588" s="34" t="str">
        <f aca="false">IF(OR(B588="",J588=""),"",IF(OR(J588="Wrong",K588="50-50",K588="Guess"),B588+Lists!$Y$5,""))</f>
        <v/>
      </c>
      <c r="R588" s="29"/>
      <c r="S588" s="34" t="str">
        <f aca="false">IF(Q588="","",B588+Lists!$Y$6)</f>
        <v/>
      </c>
      <c r="T588" s="29"/>
      <c r="U588" s="33" t="str">
        <f aca="true">IF(J588="","",IF(Q588="","—",IF(T588="Correct","Mastered",IF(OR(R588="Wrong",T588="Wrong"),"Keep reviewing",IF(AND(R588="",TODAY()&gt;=Q588),"Retry 1 DUE",IF(AND(R588="Correct",T588="",TODAY()&gt;=S588),"Retry 2 DUE",IF(R588="","Retry 1 scheduled","Retry 2 scheduled")))))))</f>
        <v/>
      </c>
    </row>
    <row r="589" customFormat="false" ht="15" hidden="false" customHeight="false" outlineLevel="0" collapsed="false">
      <c r="A589" s="27" t="str">
        <f aca="false">IF(COUNTA(B589:I589)=0,"",ROW()-4)</f>
        <v/>
      </c>
      <c r="B589" s="28"/>
      <c r="C589" s="29"/>
      <c r="D589" s="30"/>
      <c r="E589" s="29"/>
      <c r="F589" s="30"/>
      <c r="G589" s="31"/>
      <c r="H589" s="32"/>
      <c r="I589" s="32"/>
      <c r="J589" s="33" t="str">
        <f aca="false">IF(OR(H589="",I589=""),"",IF(UPPER(SUBSTITUTE(SUBSTITUTE(SUBSTITUTE(H589," ",""),",",""),";",""))=UPPER(SUBSTITUTE(SUBSTITUTE(SUBSTITUTE(I589," ",""),",",""),";","")),"Correct","Wrong"))</f>
        <v/>
      </c>
      <c r="K589" s="29"/>
      <c r="L589" s="29"/>
      <c r="M589" s="27" t="str">
        <f aca="false">IF(E589="","",IFERROR(INDEX(Lists!$G$5:$G$9,MATCH(E589,Lists!$F$5:$F$9,0)),""))</f>
        <v/>
      </c>
      <c r="N589" s="33" t="str">
        <f aca="false">IF(OR(L589="",M589=""),"",IF(L589&gt;M589,"Slow",IF(AND(J589="Wrong",L589&lt;0.5*M589),"Rushed?","OK")))</f>
        <v/>
      </c>
      <c r="O589" s="30"/>
      <c r="P589" s="30"/>
      <c r="Q589" s="34" t="str">
        <f aca="false">IF(OR(B589="",J589=""),"",IF(OR(J589="Wrong",K589="50-50",K589="Guess"),B589+Lists!$Y$5,""))</f>
        <v/>
      </c>
      <c r="R589" s="29"/>
      <c r="S589" s="34" t="str">
        <f aca="false">IF(Q589="","",B589+Lists!$Y$6)</f>
        <v/>
      </c>
      <c r="T589" s="29"/>
      <c r="U589" s="33" t="str">
        <f aca="true">IF(J589="","",IF(Q589="","—",IF(T589="Correct","Mastered",IF(OR(R589="Wrong",T589="Wrong"),"Keep reviewing",IF(AND(R589="",TODAY()&gt;=Q589),"Retry 1 DUE",IF(AND(R589="Correct",T589="",TODAY()&gt;=S589),"Retry 2 DUE",IF(R589="","Retry 1 scheduled","Retry 2 scheduled")))))))</f>
        <v/>
      </c>
    </row>
    <row r="590" customFormat="false" ht="15" hidden="false" customHeight="false" outlineLevel="0" collapsed="false">
      <c r="A590" s="27" t="str">
        <f aca="false">IF(COUNTA(B590:I590)=0,"",ROW()-4)</f>
        <v/>
      </c>
      <c r="B590" s="28"/>
      <c r="C590" s="29"/>
      <c r="D590" s="30"/>
      <c r="E590" s="29"/>
      <c r="F590" s="30"/>
      <c r="G590" s="31"/>
      <c r="H590" s="32"/>
      <c r="I590" s="32"/>
      <c r="J590" s="33" t="str">
        <f aca="false">IF(OR(H590="",I590=""),"",IF(UPPER(SUBSTITUTE(SUBSTITUTE(SUBSTITUTE(H590," ",""),",",""),";",""))=UPPER(SUBSTITUTE(SUBSTITUTE(SUBSTITUTE(I590," ",""),",",""),";","")),"Correct","Wrong"))</f>
        <v/>
      </c>
      <c r="K590" s="29"/>
      <c r="L590" s="29"/>
      <c r="M590" s="27" t="str">
        <f aca="false">IF(E590="","",IFERROR(INDEX(Lists!$G$5:$G$9,MATCH(E590,Lists!$F$5:$F$9,0)),""))</f>
        <v/>
      </c>
      <c r="N590" s="33" t="str">
        <f aca="false">IF(OR(L590="",M590=""),"",IF(L590&gt;M590,"Slow",IF(AND(J590="Wrong",L590&lt;0.5*M590),"Rushed?","OK")))</f>
        <v/>
      </c>
      <c r="O590" s="30"/>
      <c r="P590" s="30"/>
      <c r="Q590" s="34" t="str">
        <f aca="false">IF(OR(B590="",J590=""),"",IF(OR(J590="Wrong",K590="50-50",K590="Guess"),B590+Lists!$Y$5,""))</f>
        <v/>
      </c>
      <c r="R590" s="29"/>
      <c r="S590" s="34" t="str">
        <f aca="false">IF(Q590="","",B590+Lists!$Y$6)</f>
        <v/>
      </c>
      <c r="T590" s="29"/>
      <c r="U590" s="33" t="str">
        <f aca="true">IF(J590="","",IF(Q590="","—",IF(T590="Correct","Mastered",IF(OR(R590="Wrong",T590="Wrong"),"Keep reviewing",IF(AND(R590="",TODAY()&gt;=Q590),"Retry 1 DUE",IF(AND(R590="Correct",T590="",TODAY()&gt;=S590),"Retry 2 DUE",IF(R590="","Retry 1 scheduled","Retry 2 scheduled")))))))</f>
        <v/>
      </c>
    </row>
    <row r="591" customFormat="false" ht="15" hidden="false" customHeight="false" outlineLevel="0" collapsed="false">
      <c r="A591" s="27" t="str">
        <f aca="false">IF(COUNTA(B591:I591)=0,"",ROW()-4)</f>
        <v/>
      </c>
      <c r="B591" s="28"/>
      <c r="C591" s="29"/>
      <c r="D591" s="30"/>
      <c r="E591" s="29"/>
      <c r="F591" s="30"/>
      <c r="G591" s="31"/>
      <c r="H591" s="32"/>
      <c r="I591" s="32"/>
      <c r="J591" s="33" t="str">
        <f aca="false">IF(OR(H591="",I591=""),"",IF(UPPER(SUBSTITUTE(SUBSTITUTE(SUBSTITUTE(H591," ",""),",",""),";",""))=UPPER(SUBSTITUTE(SUBSTITUTE(SUBSTITUTE(I591," ",""),",",""),";","")),"Correct","Wrong"))</f>
        <v/>
      </c>
      <c r="K591" s="29"/>
      <c r="L591" s="29"/>
      <c r="M591" s="27" t="str">
        <f aca="false">IF(E591="","",IFERROR(INDEX(Lists!$G$5:$G$9,MATCH(E591,Lists!$F$5:$F$9,0)),""))</f>
        <v/>
      </c>
      <c r="N591" s="33" t="str">
        <f aca="false">IF(OR(L591="",M591=""),"",IF(L591&gt;M591,"Slow",IF(AND(J591="Wrong",L591&lt;0.5*M591),"Rushed?","OK")))</f>
        <v/>
      </c>
      <c r="O591" s="30"/>
      <c r="P591" s="30"/>
      <c r="Q591" s="34" t="str">
        <f aca="false">IF(OR(B591="",J591=""),"",IF(OR(J591="Wrong",K591="50-50",K591="Guess"),B591+Lists!$Y$5,""))</f>
        <v/>
      </c>
      <c r="R591" s="29"/>
      <c r="S591" s="34" t="str">
        <f aca="false">IF(Q591="","",B591+Lists!$Y$6)</f>
        <v/>
      </c>
      <c r="T591" s="29"/>
      <c r="U591" s="33" t="str">
        <f aca="true">IF(J591="","",IF(Q591="","—",IF(T591="Correct","Mastered",IF(OR(R591="Wrong",T591="Wrong"),"Keep reviewing",IF(AND(R591="",TODAY()&gt;=Q591),"Retry 1 DUE",IF(AND(R591="Correct",T591="",TODAY()&gt;=S591),"Retry 2 DUE",IF(R591="","Retry 1 scheduled","Retry 2 scheduled")))))))</f>
        <v/>
      </c>
    </row>
    <row r="592" customFormat="false" ht="15" hidden="false" customHeight="false" outlineLevel="0" collapsed="false">
      <c r="A592" s="27" t="str">
        <f aca="false">IF(COUNTA(B592:I592)=0,"",ROW()-4)</f>
        <v/>
      </c>
      <c r="B592" s="28"/>
      <c r="C592" s="29"/>
      <c r="D592" s="30"/>
      <c r="E592" s="29"/>
      <c r="F592" s="30"/>
      <c r="G592" s="31"/>
      <c r="H592" s="32"/>
      <c r="I592" s="32"/>
      <c r="J592" s="33" t="str">
        <f aca="false">IF(OR(H592="",I592=""),"",IF(UPPER(SUBSTITUTE(SUBSTITUTE(SUBSTITUTE(H592," ",""),",",""),";",""))=UPPER(SUBSTITUTE(SUBSTITUTE(SUBSTITUTE(I592," ",""),",",""),";","")),"Correct","Wrong"))</f>
        <v/>
      </c>
      <c r="K592" s="29"/>
      <c r="L592" s="29"/>
      <c r="M592" s="27" t="str">
        <f aca="false">IF(E592="","",IFERROR(INDEX(Lists!$G$5:$G$9,MATCH(E592,Lists!$F$5:$F$9,0)),""))</f>
        <v/>
      </c>
      <c r="N592" s="33" t="str">
        <f aca="false">IF(OR(L592="",M592=""),"",IF(L592&gt;M592,"Slow",IF(AND(J592="Wrong",L592&lt;0.5*M592),"Rushed?","OK")))</f>
        <v/>
      </c>
      <c r="O592" s="30"/>
      <c r="P592" s="30"/>
      <c r="Q592" s="34" t="str">
        <f aca="false">IF(OR(B592="",J592=""),"",IF(OR(J592="Wrong",K592="50-50",K592="Guess"),B592+Lists!$Y$5,""))</f>
        <v/>
      </c>
      <c r="R592" s="29"/>
      <c r="S592" s="34" t="str">
        <f aca="false">IF(Q592="","",B592+Lists!$Y$6)</f>
        <v/>
      </c>
      <c r="T592" s="29"/>
      <c r="U592" s="33" t="str">
        <f aca="true">IF(J592="","",IF(Q592="","—",IF(T592="Correct","Mastered",IF(OR(R592="Wrong",T592="Wrong"),"Keep reviewing",IF(AND(R592="",TODAY()&gt;=Q592),"Retry 1 DUE",IF(AND(R592="Correct",T592="",TODAY()&gt;=S592),"Retry 2 DUE",IF(R592="","Retry 1 scheduled","Retry 2 scheduled")))))))</f>
        <v/>
      </c>
    </row>
    <row r="593" customFormat="false" ht="15" hidden="false" customHeight="false" outlineLevel="0" collapsed="false">
      <c r="A593" s="27" t="str">
        <f aca="false">IF(COUNTA(B593:I593)=0,"",ROW()-4)</f>
        <v/>
      </c>
      <c r="B593" s="28"/>
      <c r="C593" s="29"/>
      <c r="D593" s="30"/>
      <c r="E593" s="29"/>
      <c r="F593" s="30"/>
      <c r="G593" s="31"/>
      <c r="H593" s="32"/>
      <c r="I593" s="32"/>
      <c r="J593" s="33" t="str">
        <f aca="false">IF(OR(H593="",I593=""),"",IF(UPPER(SUBSTITUTE(SUBSTITUTE(SUBSTITUTE(H593," ",""),",",""),";",""))=UPPER(SUBSTITUTE(SUBSTITUTE(SUBSTITUTE(I593," ",""),",",""),";","")),"Correct","Wrong"))</f>
        <v/>
      </c>
      <c r="K593" s="29"/>
      <c r="L593" s="29"/>
      <c r="M593" s="27" t="str">
        <f aca="false">IF(E593="","",IFERROR(INDEX(Lists!$G$5:$G$9,MATCH(E593,Lists!$F$5:$F$9,0)),""))</f>
        <v/>
      </c>
      <c r="N593" s="33" t="str">
        <f aca="false">IF(OR(L593="",M593=""),"",IF(L593&gt;M593,"Slow",IF(AND(J593="Wrong",L593&lt;0.5*M593),"Rushed?","OK")))</f>
        <v/>
      </c>
      <c r="O593" s="30"/>
      <c r="P593" s="30"/>
      <c r="Q593" s="34" t="str">
        <f aca="false">IF(OR(B593="",J593=""),"",IF(OR(J593="Wrong",K593="50-50",K593="Guess"),B593+Lists!$Y$5,""))</f>
        <v/>
      </c>
      <c r="R593" s="29"/>
      <c r="S593" s="34" t="str">
        <f aca="false">IF(Q593="","",B593+Lists!$Y$6)</f>
        <v/>
      </c>
      <c r="T593" s="29"/>
      <c r="U593" s="33" t="str">
        <f aca="true">IF(J593="","",IF(Q593="","—",IF(T593="Correct","Mastered",IF(OR(R593="Wrong",T593="Wrong"),"Keep reviewing",IF(AND(R593="",TODAY()&gt;=Q593),"Retry 1 DUE",IF(AND(R593="Correct",T593="",TODAY()&gt;=S593),"Retry 2 DUE",IF(R593="","Retry 1 scheduled","Retry 2 scheduled")))))))</f>
        <v/>
      </c>
    </row>
    <row r="594" customFormat="false" ht="15" hidden="false" customHeight="false" outlineLevel="0" collapsed="false">
      <c r="A594" s="27" t="str">
        <f aca="false">IF(COUNTA(B594:I594)=0,"",ROW()-4)</f>
        <v/>
      </c>
      <c r="B594" s="28"/>
      <c r="C594" s="29"/>
      <c r="D594" s="30"/>
      <c r="E594" s="29"/>
      <c r="F594" s="30"/>
      <c r="G594" s="31"/>
      <c r="H594" s="32"/>
      <c r="I594" s="32"/>
      <c r="J594" s="33" t="str">
        <f aca="false">IF(OR(H594="",I594=""),"",IF(UPPER(SUBSTITUTE(SUBSTITUTE(SUBSTITUTE(H594," ",""),",",""),";",""))=UPPER(SUBSTITUTE(SUBSTITUTE(SUBSTITUTE(I594," ",""),",",""),";","")),"Correct","Wrong"))</f>
        <v/>
      </c>
      <c r="K594" s="29"/>
      <c r="L594" s="29"/>
      <c r="M594" s="27" t="str">
        <f aca="false">IF(E594="","",IFERROR(INDEX(Lists!$G$5:$G$9,MATCH(E594,Lists!$F$5:$F$9,0)),""))</f>
        <v/>
      </c>
      <c r="N594" s="33" t="str">
        <f aca="false">IF(OR(L594="",M594=""),"",IF(L594&gt;M594,"Slow",IF(AND(J594="Wrong",L594&lt;0.5*M594),"Rushed?","OK")))</f>
        <v/>
      </c>
      <c r="O594" s="30"/>
      <c r="P594" s="30"/>
      <c r="Q594" s="34" t="str">
        <f aca="false">IF(OR(B594="",J594=""),"",IF(OR(J594="Wrong",K594="50-50",K594="Guess"),B594+Lists!$Y$5,""))</f>
        <v/>
      </c>
      <c r="R594" s="29"/>
      <c r="S594" s="34" t="str">
        <f aca="false">IF(Q594="","",B594+Lists!$Y$6)</f>
        <v/>
      </c>
      <c r="T594" s="29"/>
      <c r="U594" s="33" t="str">
        <f aca="true">IF(J594="","",IF(Q594="","—",IF(T594="Correct","Mastered",IF(OR(R594="Wrong",T594="Wrong"),"Keep reviewing",IF(AND(R594="",TODAY()&gt;=Q594),"Retry 1 DUE",IF(AND(R594="Correct",T594="",TODAY()&gt;=S594),"Retry 2 DUE",IF(R594="","Retry 1 scheduled","Retry 2 scheduled")))))))</f>
        <v/>
      </c>
    </row>
    <row r="595" customFormat="false" ht="15" hidden="false" customHeight="false" outlineLevel="0" collapsed="false">
      <c r="A595" s="27" t="str">
        <f aca="false">IF(COUNTA(B595:I595)=0,"",ROW()-4)</f>
        <v/>
      </c>
      <c r="B595" s="28"/>
      <c r="C595" s="29"/>
      <c r="D595" s="30"/>
      <c r="E595" s="29"/>
      <c r="F595" s="30"/>
      <c r="G595" s="31"/>
      <c r="H595" s="32"/>
      <c r="I595" s="32"/>
      <c r="J595" s="33" t="str">
        <f aca="false">IF(OR(H595="",I595=""),"",IF(UPPER(SUBSTITUTE(SUBSTITUTE(SUBSTITUTE(H595," ",""),",",""),";",""))=UPPER(SUBSTITUTE(SUBSTITUTE(SUBSTITUTE(I595," ",""),",",""),";","")),"Correct","Wrong"))</f>
        <v/>
      </c>
      <c r="K595" s="29"/>
      <c r="L595" s="29"/>
      <c r="M595" s="27" t="str">
        <f aca="false">IF(E595="","",IFERROR(INDEX(Lists!$G$5:$G$9,MATCH(E595,Lists!$F$5:$F$9,0)),""))</f>
        <v/>
      </c>
      <c r="N595" s="33" t="str">
        <f aca="false">IF(OR(L595="",M595=""),"",IF(L595&gt;M595,"Slow",IF(AND(J595="Wrong",L595&lt;0.5*M595),"Rushed?","OK")))</f>
        <v/>
      </c>
      <c r="O595" s="30"/>
      <c r="P595" s="30"/>
      <c r="Q595" s="34" t="str">
        <f aca="false">IF(OR(B595="",J595=""),"",IF(OR(J595="Wrong",K595="50-50",K595="Guess"),B595+Lists!$Y$5,""))</f>
        <v/>
      </c>
      <c r="R595" s="29"/>
      <c r="S595" s="34" t="str">
        <f aca="false">IF(Q595="","",B595+Lists!$Y$6)</f>
        <v/>
      </c>
      <c r="T595" s="29"/>
      <c r="U595" s="33" t="str">
        <f aca="true">IF(J595="","",IF(Q595="","—",IF(T595="Correct","Mastered",IF(OR(R595="Wrong",T595="Wrong"),"Keep reviewing",IF(AND(R595="",TODAY()&gt;=Q595),"Retry 1 DUE",IF(AND(R595="Correct",T595="",TODAY()&gt;=S595),"Retry 2 DUE",IF(R595="","Retry 1 scheduled","Retry 2 scheduled")))))))</f>
        <v/>
      </c>
    </row>
    <row r="596" customFormat="false" ht="15" hidden="false" customHeight="false" outlineLevel="0" collapsed="false">
      <c r="A596" s="27" t="str">
        <f aca="false">IF(COUNTA(B596:I596)=0,"",ROW()-4)</f>
        <v/>
      </c>
      <c r="B596" s="28"/>
      <c r="C596" s="29"/>
      <c r="D596" s="30"/>
      <c r="E596" s="29"/>
      <c r="F596" s="30"/>
      <c r="G596" s="31"/>
      <c r="H596" s="32"/>
      <c r="I596" s="32"/>
      <c r="J596" s="33" t="str">
        <f aca="false">IF(OR(H596="",I596=""),"",IF(UPPER(SUBSTITUTE(SUBSTITUTE(SUBSTITUTE(H596," ",""),",",""),";",""))=UPPER(SUBSTITUTE(SUBSTITUTE(SUBSTITUTE(I596," ",""),",",""),";","")),"Correct","Wrong"))</f>
        <v/>
      </c>
      <c r="K596" s="29"/>
      <c r="L596" s="29"/>
      <c r="M596" s="27" t="str">
        <f aca="false">IF(E596="","",IFERROR(INDEX(Lists!$G$5:$G$9,MATCH(E596,Lists!$F$5:$F$9,0)),""))</f>
        <v/>
      </c>
      <c r="N596" s="33" t="str">
        <f aca="false">IF(OR(L596="",M596=""),"",IF(L596&gt;M596,"Slow",IF(AND(J596="Wrong",L596&lt;0.5*M596),"Rushed?","OK")))</f>
        <v/>
      </c>
      <c r="O596" s="30"/>
      <c r="P596" s="30"/>
      <c r="Q596" s="34" t="str">
        <f aca="false">IF(OR(B596="",J596=""),"",IF(OR(J596="Wrong",K596="50-50",K596="Guess"),B596+Lists!$Y$5,""))</f>
        <v/>
      </c>
      <c r="R596" s="29"/>
      <c r="S596" s="34" t="str">
        <f aca="false">IF(Q596="","",B596+Lists!$Y$6)</f>
        <v/>
      </c>
      <c r="T596" s="29"/>
      <c r="U596" s="33" t="str">
        <f aca="true">IF(J596="","",IF(Q596="","—",IF(T596="Correct","Mastered",IF(OR(R596="Wrong",T596="Wrong"),"Keep reviewing",IF(AND(R596="",TODAY()&gt;=Q596),"Retry 1 DUE",IF(AND(R596="Correct",T596="",TODAY()&gt;=S596),"Retry 2 DUE",IF(R596="","Retry 1 scheduled","Retry 2 scheduled")))))))</f>
        <v/>
      </c>
    </row>
    <row r="597" customFormat="false" ht="15" hidden="false" customHeight="false" outlineLevel="0" collapsed="false">
      <c r="A597" s="27" t="str">
        <f aca="false">IF(COUNTA(B597:I597)=0,"",ROW()-4)</f>
        <v/>
      </c>
      <c r="B597" s="28"/>
      <c r="C597" s="29"/>
      <c r="D597" s="30"/>
      <c r="E597" s="29"/>
      <c r="F597" s="30"/>
      <c r="G597" s="31"/>
      <c r="H597" s="32"/>
      <c r="I597" s="32"/>
      <c r="J597" s="33" t="str">
        <f aca="false">IF(OR(H597="",I597=""),"",IF(UPPER(SUBSTITUTE(SUBSTITUTE(SUBSTITUTE(H597," ",""),",",""),";",""))=UPPER(SUBSTITUTE(SUBSTITUTE(SUBSTITUTE(I597," ",""),",",""),";","")),"Correct","Wrong"))</f>
        <v/>
      </c>
      <c r="K597" s="29"/>
      <c r="L597" s="29"/>
      <c r="M597" s="27" t="str">
        <f aca="false">IF(E597="","",IFERROR(INDEX(Lists!$G$5:$G$9,MATCH(E597,Lists!$F$5:$F$9,0)),""))</f>
        <v/>
      </c>
      <c r="N597" s="33" t="str">
        <f aca="false">IF(OR(L597="",M597=""),"",IF(L597&gt;M597,"Slow",IF(AND(J597="Wrong",L597&lt;0.5*M597),"Rushed?","OK")))</f>
        <v/>
      </c>
      <c r="O597" s="30"/>
      <c r="P597" s="30"/>
      <c r="Q597" s="34" t="str">
        <f aca="false">IF(OR(B597="",J597=""),"",IF(OR(J597="Wrong",K597="50-50",K597="Guess"),B597+Lists!$Y$5,""))</f>
        <v/>
      </c>
      <c r="R597" s="29"/>
      <c r="S597" s="34" t="str">
        <f aca="false">IF(Q597="","",B597+Lists!$Y$6)</f>
        <v/>
      </c>
      <c r="T597" s="29"/>
      <c r="U597" s="33" t="str">
        <f aca="true">IF(J597="","",IF(Q597="","—",IF(T597="Correct","Mastered",IF(OR(R597="Wrong",T597="Wrong"),"Keep reviewing",IF(AND(R597="",TODAY()&gt;=Q597),"Retry 1 DUE",IF(AND(R597="Correct",T597="",TODAY()&gt;=S597),"Retry 2 DUE",IF(R597="","Retry 1 scheduled","Retry 2 scheduled")))))))</f>
        <v/>
      </c>
    </row>
    <row r="598" customFormat="false" ht="15" hidden="false" customHeight="false" outlineLevel="0" collapsed="false">
      <c r="A598" s="27" t="str">
        <f aca="false">IF(COUNTA(B598:I598)=0,"",ROW()-4)</f>
        <v/>
      </c>
      <c r="B598" s="28"/>
      <c r="C598" s="29"/>
      <c r="D598" s="30"/>
      <c r="E598" s="29"/>
      <c r="F598" s="30"/>
      <c r="G598" s="31"/>
      <c r="H598" s="32"/>
      <c r="I598" s="32"/>
      <c r="J598" s="33" t="str">
        <f aca="false">IF(OR(H598="",I598=""),"",IF(UPPER(SUBSTITUTE(SUBSTITUTE(SUBSTITUTE(H598," ",""),",",""),";",""))=UPPER(SUBSTITUTE(SUBSTITUTE(SUBSTITUTE(I598," ",""),",",""),";","")),"Correct","Wrong"))</f>
        <v/>
      </c>
      <c r="K598" s="29"/>
      <c r="L598" s="29"/>
      <c r="M598" s="27" t="str">
        <f aca="false">IF(E598="","",IFERROR(INDEX(Lists!$G$5:$G$9,MATCH(E598,Lists!$F$5:$F$9,0)),""))</f>
        <v/>
      </c>
      <c r="N598" s="33" t="str">
        <f aca="false">IF(OR(L598="",M598=""),"",IF(L598&gt;M598,"Slow",IF(AND(J598="Wrong",L598&lt;0.5*M598),"Rushed?","OK")))</f>
        <v/>
      </c>
      <c r="O598" s="30"/>
      <c r="P598" s="30"/>
      <c r="Q598" s="34" t="str">
        <f aca="false">IF(OR(B598="",J598=""),"",IF(OR(J598="Wrong",K598="50-50",K598="Guess"),B598+Lists!$Y$5,""))</f>
        <v/>
      </c>
      <c r="R598" s="29"/>
      <c r="S598" s="34" t="str">
        <f aca="false">IF(Q598="","",B598+Lists!$Y$6)</f>
        <v/>
      </c>
      <c r="T598" s="29"/>
      <c r="U598" s="33" t="str">
        <f aca="true">IF(J598="","",IF(Q598="","—",IF(T598="Correct","Mastered",IF(OR(R598="Wrong",T598="Wrong"),"Keep reviewing",IF(AND(R598="",TODAY()&gt;=Q598),"Retry 1 DUE",IF(AND(R598="Correct",T598="",TODAY()&gt;=S598),"Retry 2 DUE",IF(R598="","Retry 1 scheduled","Retry 2 scheduled")))))))</f>
        <v/>
      </c>
    </row>
    <row r="599" customFormat="false" ht="15" hidden="false" customHeight="false" outlineLevel="0" collapsed="false">
      <c r="A599" s="27" t="str">
        <f aca="false">IF(COUNTA(B599:I599)=0,"",ROW()-4)</f>
        <v/>
      </c>
      <c r="B599" s="28"/>
      <c r="C599" s="29"/>
      <c r="D599" s="30"/>
      <c r="E599" s="29"/>
      <c r="F599" s="30"/>
      <c r="G599" s="31"/>
      <c r="H599" s="32"/>
      <c r="I599" s="32"/>
      <c r="J599" s="33" t="str">
        <f aca="false">IF(OR(H599="",I599=""),"",IF(UPPER(SUBSTITUTE(SUBSTITUTE(SUBSTITUTE(H599," ",""),",",""),";",""))=UPPER(SUBSTITUTE(SUBSTITUTE(SUBSTITUTE(I599," ",""),",",""),";","")),"Correct","Wrong"))</f>
        <v/>
      </c>
      <c r="K599" s="29"/>
      <c r="L599" s="29"/>
      <c r="M599" s="27" t="str">
        <f aca="false">IF(E599="","",IFERROR(INDEX(Lists!$G$5:$G$9,MATCH(E599,Lists!$F$5:$F$9,0)),""))</f>
        <v/>
      </c>
      <c r="N599" s="33" t="str">
        <f aca="false">IF(OR(L599="",M599=""),"",IF(L599&gt;M599,"Slow",IF(AND(J599="Wrong",L599&lt;0.5*M599),"Rushed?","OK")))</f>
        <v/>
      </c>
      <c r="O599" s="30"/>
      <c r="P599" s="30"/>
      <c r="Q599" s="34" t="str">
        <f aca="false">IF(OR(B599="",J599=""),"",IF(OR(J599="Wrong",K599="50-50",K599="Guess"),B599+Lists!$Y$5,""))</f>
        <v/>
      </c>
      <c r="R599" s="29"/>
      <c r="S599" s="34" t="str">
        <f aca="false">IF(Q599="","",B599+Lists!$Y$6)</f>
        <v/>
      </c>
      <c r="T599" s="29"/>
      <c r="U599" s="33" t="str">
        <f aca="true">IF(J599="","",IF(Q599="","—",IF(T599="Correct","Mastered",IF(OR(R599="Wrong",T599="Wrong"),"Keep reviewing",IF(AND(R599="",TODAY()&gt;=Q599),"Retry 1 DUE",IF(AND(R599="Correct",T599="",TODAY()&gt;=S599),"Retry 2 DUE",IF(R599="","Retry 1 scheduled","Retry 2 scheduled")))))))</f>
        <v/>
      </c>
    </row>
    <row r="600" customFormat="false" ht="15" hidden="false" customHeight="false" outlineLevel="0" collapsed="false">
      <c r="A600" s="27" t="str">
        <f aca="false">IF(COUNTA(B600:I600)=0,"",ROW()-4)</f>
        <v/>
      </c>
      <c r="B600" s="28"/>
      <c r="C600" s="29"/>
      <c r="D600" s="30"/>
      <c r="E600" s="29"/>
      <c r="F600" s="30"/>
      <c r="G600" s="31"/>
      <c r="H600" s="32"/>
      <c r="I600" s="32"/>
      <c r="J600" s="33" t="str">
        <f aca="false">IF(OR(H600="",I600=""),"",IF(UPPER(SUBSTITUTE(SUBSTITUTE(SUBSTITUTE(H600," ",""),",",""),";",""))=UPPER(SUBSTITUTE(SUBSTITUTE(SUBSTITUTE(I600," ",""),",",""),";","")),"Correct","Wrong"))</f>
        <v/>
      </c>
      <c r="K600" s="29"/>
      <c r="L600" s="29"/>
      <c r="M600" s="27" t="str">
        <f aca="false">IF(E600="","",IFERROR(INDEX(Lists!$G$5:$G$9,MATCH(E600,Lists!$F$5:$F$9,0)),""))</f>
        <v/>
      </c>
      <c r="N600" s="33" t="str">
        <f aca="false">IF(OR(L600="",M600=""),"",IF(L600&gt;M600,"Slow",IF(AND(J600="Wrong",L600&lt;0.5*M600),"Rushed?","OK")))</f>
        <v/>
      </c>
      <c r="O600" s="30"/>
      <c r="P600" s="30"/>
      <c r="Q600" s="34" t="str">
        <f aca="false">IF(OR(B600="",J600=""),"",IF(OR(J600="Wrong",K600="50-50",K600="Guess"),B600+Lists!$Y$5,""))</f>
        <v/>
      </c>
      <c r="R600" s="29"/>
      <c r="S600" s="34" t="str">
        <f aca="false">IF(Q600="","",B600+Lists!$Y$6)</f>
        <v/>
      </c>
      <c r="T600" s="29"/>
      <c r="U600" s="33" t="str">
        <f aca="true">IF(J600="","",IF(Q600="","—",IF(T600="Correct","Mastered",IF(OR(R600="Wrong",T600="Wrong"),"Keep reviewing",IF(AND(R600="",TODAY()&gt;=Q600),"Retry 1 DUE",IF(AND(R600="Correct",T600="",TODAY()&gt;=S600),"Retry 2 DUE",IF(R600="","Retry 1 scheduled","Retry 2 scheduled")))))))</f>
        <v/>
      </c>
    </row>
    <row r="601" customFormat="false" ht="15" hidden="false" customHeight="false" outlineLevel="0" collapsed="false">
      <c r="A601" s="27" t="str">
        <f aca="false">IF(COUNTA(B601:I601)=0,"",ROW()-4)</f>
        <v/>
      </c>
      <c r="B601" s="28"/>
      <c r="C601" s="29"/>
      <c r="D601" s="30"/>
      <c r="E601" s="29"/>
      <c r="F601" s="30"/>
      <c r="G601" s="31"/>
      <c r="H601" s="32"/>
      <c r="I601" s="32"/>
      <c r="J601" s="33" t="str">
        <f aca="false">IF(OR(H601="",I601=""),"",IF(UPPER(SUBSTITUTE(SUBSTITUTE(SUBSTITUTE(H601," ",""),",",""),";",""))=UPPER(SUBSTITUTE(SUBSTITUTE(SUBSTITUTE(I601," ",""),",",""),";","")),"Correct","Wrong"))</f>
        <v/>
      </c>
      <c r="K601" s="29"/>
      <c r="L601" s="29"/>
      <c r="M601" s="27" t="str">
        <f aca="false">IF(E601="","",IFERROR(INDEX(Lists!$G$5:$G$9,MATCH(E601,Lists!$F$5:$F$9,0)),""))</f>
        <v/>
      </c>
      <c r="N601" s="33" t="str">
        <f aca="false">IF(OR(L601="",M601=""),"",IF(L601&gt;M601,"Slow",IF(AND(J601="Wrong",L601&lt;0.5*M601),"Rushed?","OK")))</f>
        <v/>
      </c>
      <c r="O601" s="30"/>
      <c r="P601" s="30"/>
      <c r="Q601" s="34" t="str">
        <f aca="false">IF(OR(B601="",J601=""),"",IF(OR(J601="Wrong",K601="50-50",K601="Guess"),B601+Lists!$Y$5,""))</f>
        <v/>
      </c>
      <c r="R601" s="29"/>
      <c r="S601" s="34" t="str">
        <f aca="false">IF(Q601="","",B601+Lists!$Y$6)</f>
        <v/>
      </c>
      <c r="T601" s="29"/>
      <c r="U601" s="33" t="str">
        <f aca="true">IF(J601="","",IF(Q601="","—",IF(T601="Correct","Mastered",IF(OR(R601="Wrong",T601="Wrong"),"Keep reviewing",IF(AND(R601="",TODAY()&gt;=Q601),"Retry 1 DUE",IF(AND(R601="Correct",T601="",TODAY()&gt;=S601),"Retry 2 DUE",IF(R601="","Retry 1 scheduled","Retry 2 scheduled")))))))</f>
        <v/>
      </c>
    </row>
    <row r="602" customFormat="false" ht="15" hidden="false" customHeight="false" outlineLevel="0" collapsed="false">
      <c r="A602" s="27" t="str">
        <f aca="false">IF(COUNTA(B602:I602)=0,"",ROW()-4)</f>
        <v/>
      </c>
      <c r="B602" s="28"/>
      <c r="C602" s="29"/>
      <c r="D602" s="30"/>
      <c r="E602" s="29"/>
      <c r="F602" s="30"/>
      <c r="G602" s="31"/>
      <c r="H602" s="32"/>
      <c r="I602" s="32"/>
      <c r="J602" s="33" t="str">
        <f aca="false">IF(OR(H602="",I602=""),"",IF(UPPER(SUBSTITUTE(SUBSTITUTE(SUBSTITUTE(H602," ",""),",",""),";",""))=UPPER(SUBSTITUTE(SUBSTITUTE(SUBSTITUTE(I602," ",""),",",""),";","")),"Correct","Wrong"))</f>
        <v/>
      </c>
      <c r="K602" s="29"/>
      <c r="L602" s="29"/>
      <c r="M602" s="27" t="str">
        <f aca="false">IF(E602="","",IFERROR(INDEX(Lists!$G$5:$G$9,MATCH(E602,Lists!$F$5:$F$9,0)),""))</f>
        <v/>
      </c>
      <c r="N602" s="33" t="str">
        <f aca="false">IF(OR(L602="",M602=""),"",IF(L602&gt;M602,"Slow",IF(AND(J602="Wrong",L602&lt;0.5*M602),"Rushed?","OK")))</f>
        <v/>
      </c>
      <c r="O602" s="30"/>
      <c r="P602" s="30"/>
      <c r="Q602" s="34" t="str">
        <f aca="false">IF(OR(B602="",J602=""),"",IF(OR(J602="Wrong",K602="50-50",K602="Guess"),B602+Lists!$Y$5,""))</f>
        <v/>
      </c>
      <c r="R602" s="29"/>
      <c r="S602" s="34" t="str">
        <f aca="false">IF(Q602="","",B602+Lists!$Y$6)</f>
        <v/>
      </c>
      <c r="T602" s="29"/>
      <c r="U602" s="33" t="str">
        <f aca="true">IF(J602="","",IF(Q602="","—",IF(T602="Correct","Mastered",IF(OR(R602="Wrong",T602="Wrong"),"Keep reviewing",IF(AND(R602="",TODAY()&gt;=Q602),"Retry 1 DUE",IF(AND(R602="Correct",T602="",TODAY()&gt;=S602),"Retry 2 DUE",IF(R602="","Retry 1 scheduled","Retry 2 scheduled")))))))</f>
        <v/>
      </c>
    </row>
    <row r="603" customFormat="false" ht="15" hidden="false" customHeight="false" outlineLevel="0" collapsed="false">
      <c r="A603" s="27" t="str">
        <f aca="false">IF(COUNTA(B603:I603)=0,"",ROW()-4)</f>
        <v/>
      </c>
      <c r="B603" s="28"/>
      <c r="C603" s="29"/>
      <c r="D603" s="30"/>
      <c r="E603" s="29"/>
      <c r="F603" s="30"/>
      <c r="G603" s="31"/>
      <c r="H603" s="32"/>
      <c r="I603" s="32"/>
      <c r="J603" s="33" t="str">
        <f aca="false">IF(OR(H603="",I603=""),"",IF(UPPER(SUBSTITUTE(SUBSTITUTE(SUBSTITUTE(H603," ",""),",",""),";",""))=UPPER(SUBSTITUTE(SUBSTITUTE(SUBSTITUTE(I603," ",""),",",""),";","")),"Correct","Wrong"))</f>
        <v/>
      </c>
      <c r="K603" s="29"/>
      <c r="L603" s="29"/>
      <c r="M603" s="27" t="str">
        <f aca="false">IF(E603="","",IFERROR(INDEX(Lists!$G$5:$G$9,MATCH(E603,Lists!$F$5:$F$9,0)),""))</f>
        <v/>
      </c>
      <c r="N603" s="33" t="str">
        <f aca="false">IF(OR(L603="",M603=""),"",IF(L603&gt;M603,"Slow",IF(AND(J603="Wrong",L603&lt;0.5*M603),"Rushed?","OK")))</f>
        <v/>
      </c>
      <c r="O603" s="30"/>
      <c r="P603" s="30"/>
      <c r="Q603" s="34" t="str">
        <f aca="false">IF(OR(B603="",J603=""),"",IF(OR(J603="Wrong",K603="50-50",K603="Guess"),B603+Lists!$Y$5,""))</f>
        <v/>
      </c>
      <c r="R603" s="29"/>
      <c r="S603" s="34" t="str">
        <f aca="false">IF(Q603="","",B603+Lists!$Y$6)</f>
        <v/>
      </c>
      <c r="T603" s="29"/>
      <c r="U603" s="33" t="str">
        <f aca="true">IF(J603="","",IF(Q603="","—",IF(T603="Correct","Mastered",IF(OR(R603="Wrong",T603="Wrong"),"Keep reviewing",IF(AND(R603="",TODAY()&gt;=Q603),"Retry 1 DUE",IF(AND(R603="Correct",T603="",TODAY()&gt;=S603),"Retry 2 DUE",IF(R603="","Retry 1 scheduled","Retry 2 scheduled")))))))</f>
        <v/>
      </c>
    </row>
    <row r="604" customFormat="false" ht="15" hidden="false" customHeight="false" outlineLevel="0" collapsed="false">
      <c r="A604" s="27" t="str">
        <f aca="false">IF(COUNTA(B604:I604)=0,"",ROW()-4)</f>
        <v/>
      </c>
      <c r="B604" s="28"/>
      <c r="C604" s="29"/>
      <c r="D604" s="30"/>
      <c r="E604" s="29"/>
      <c r="F604" s="30"/>
      <c r="G604" s="31"/>
      <c r="H604" s="32"/>
      <c r="I604" s="32"/>
      <c r="J604" s="33" t="str">
        <f aca="false">IF(OR(H604="",I604=""),"",IF(UPPER(SUBSTITUTE(SUBSTITUTE(SUBSTITUTE(H604," ",""),",",""),";",""))=UPPER(SUBSTITUTE(SUBSTITUTE(SUBSTITUTE(I604," ",""),",",""),";","")),"Correct","Wrong"))</f>
        <v/>
      </c>
      <c r="K604" s="29"/>
      <c r="L604" s="29"/>
      <c r="M604" s="27" t="str">
        <f aca="false">IF(E604="","",IFERROR(INDEX(Lists!$G$5:$G$9,MATCH(E604,Lists!$F$5:$F$9,0)),""))</f>
        <v/>
      </c>
      <c r="N604" s="33" t="str">
        <f aca="false">IF(OR(L604="",M604=""),"",IF(L604&gt;M604,"Slow",IF(AND(J604="Wrong",L604&lt;0.5*M604),"Rushed?","OK")))</f>
        <v/>
      </c>
      <c r="O604" s="30"/>
      <c r="P604" s="30"/>
      <c r="Q604" s="34" t="str">
        <f aca="false">IF(OR(B604="",J604=""),"",IF(OR(J604="Wrong",K604="50-50",K604="Guess"),B604+Lists!$Y$5,""))</f>
        <v/>
      </c>
      <c r="R604" s="29"/>
      <c r="S604" s="34" t="str">
        <f aca="false">IF(Q604="","",B604+Lists!$Y$6)</f>
        <v/>
      </c>
      <c r="T604" s="29"/>
      <c r="U604" s="33" t="str">
        <f aca="true">IF(J604="","",IF(Q604="","—",IF(T604="Correct","Mastered",IF(OR(R604="Wrong",T604="Wrong"),"Keep reviewing",IF(AND(R604="",TODAY()&gt;=Q604),"Retry 1 DUE",IF(AND(R604="Correct",T604="",TODAY()&gt;=S604),"Retry 2 DUE",IF(R604="","Retry 1 scheduled","Retry 2 scheduled")))))))</f>
        <v/>
      </c>
    </row>
    <row r="605" customFormat="false" ht="15" hidden="false" customHeight="false" outlineLevel="0" collapsed="false">
      <c r="A605" s="27" t="str">
        <f aca="false">IF(COUNTA(B605:I605)=0,"",ROW()-4)</f>
        <v/>
      </c>
      <c r="B605" s="28"/>
      <c r="C605" s="29"/>
      <c r="D605" s="30"/>
      <c r="E605" s="29"/>
      <c r="F605" s="30"/>
      <c r="G605" s="31"/>
      <c r="H605" s="32"/>
      <c r="I605" s="32"/>
      <c r="J605" s="33" t="str">
        <f aca="false">IF(OR(H605="",I605=""),"",IF(UPPER(SUBSTITUTE(SUBSTITUTE(SUBSTITUTE(H605," ",""),",",""),";",""))=UPPER(SUBSTITUTE(SUBSTITUTE(SUBSTITUTE(I605," ",""),",",""),";","")),"Correct","Wrong"))</f>
        <v/>
      </c>
      <c r="K605" s="29"/>
      <c r="L605" s="29"/>
      <c r="M605" s="27" t="str">
        <f aca="false">IF(E605="","",IFERROR(INDEX(Lists!$G$5:$G$9,MATCH(E605,Lists!$F$5:$F$9,0)),""))</f>
        <v/>
      </c>
      <c r="N605" s="33" t="str">
        <f aca="false">IF(OR(L605="",M605=""),"",IF(L605&gt;M605,"Slow",IF(AND(J605="Wrong",L605&lt;0.5*M605),"Rushed?","OK")))</f>
        <v/>
      </c>
      <c r="O605" s="30"/>
      <c r="P605" s="30"/>
      <c r="Q605" s="34" t="str">
        <f aca="false">IF(OR(B605="",J605=""),"",IF(OR(J605="Wrong",K605="50-50",K605="Guess"),B605+Lists!$Y$5,""))</f>
        <v/>
      </c>
      <c r="R605" s="29"/>
      <c r="S605" s="34" t="str">
        <f aca="false">IF(Q605="","",B605+Lists!$Y$6)</f>
        <v/>
      </c>
      <c r="T605" s="29"/>
      <c r="U605" s="33" t="str">
        <f aca="true">IF(J605="","",IF(Q605="","—",IF(T605="Correct","Mastered",IF(OR(R605="Wrong",T605="Wrong"),"Keep reviewing",IF(AND(R605="",TODAY()&gt;=Q605),"Retry 1 DUE",IF(AND(R605="Correct",T605="",TODAY()&gt;=S605),"Retry 2 DUE",IF(R605="","Retry 1 scheduled","Retry 2 scheduled")))))))</f>
        <v/>
      </c>
    </row>
    <row r="606" customFormat="false" ht="15" hidden="false" customHeight="false" outlineLevel="0" collapsed="false">
      <c r="A606" s="27" t="str">
        <f aca="false">IF(COUNTA(B606:I606)=0,"",ROW()-4)</f>
        <v/>
      </c>
      <c r="B606" s="28"/>
      <c r="C606" s="29"/>
      <c r="D606" s="30"/>
      <c r="E606" s="29"/>
      <c r="F606" s="30"/>
      <c r="G606" s="31"/>
      <c r="H606" s="32"/>
      <c r="I606" s="32"/>
      <c r="J606" s="33" t="str">
        <f aca="false">IF(OR(H606="",I606=""),"",IF(UPPER(SUBSTITUTE(SUBSTITUTE(SUBSTITUTE(H606," ",""),",",""),";",""))=UPPER(SUBSTITUTE(SUBSTITUTE(SUBSTITUTE(I606," ",""),",",""),";","")),"Correct","Wrong"))</f>
        <v/>
      </c>
      <c r="K606" s="29"/>
      <c r="L606" s="29"/>
      <c r="M606" s="27" t="str">
        <f aca="false">IF(E606="","",IFERROR(INDEX(Lists!$G$5:$G$9,MATCH(E606,Lists!$F$5:$F$9,0)),""))</f>
        <v/>
      </c>
      <c r="N606" s="33" t="str">
        <f aca="false">IF(OR(L606="",M606=""),"",IF(L606&gt;M606,"Slow",IF(AND(J606="Wrong",L606&lt;0.5*M606),"Rushed?","OK")))</f>
        <v/>
      </c>
      <c r="O606" s="30"/>
      <c r="P606" s="30"/>
      <c r="Q606" s="34" t="str">
        <f aca="false">IF(OR(B606="",J606=""),"",IF(OR(J606="Wrong",K606="50-50",K606="Guess"),B606+Lists!$Y$5,""))</f>
        <v/>
      </c>
      <c r="R606" s="29"/>
      <c r="S606" s="34" t="str">
        <f aca="false">IF(Q606="","",B606+Lists!$Y$6)</f>
        <v/>
      </c>
      <c r="T606" s="29"/>
      <c r="U606" s="33" t="str">
        <f aca="true">IF(J606="","",IF(Q606="","—",IF(T606="Correct","Mastered",IF(OR(R606="Wrong",T606="Wrong"),"Keep reviewing",IF(AND(R606="",TODAY()&gt;=Q606),"Retry 1 DUE",IF(AND(R606="Correct",T606="",TODAY()&gt;=S606),"Retry 2 DUE",IF(R606="","Retry 1 scheduled","Retry 2 scheduled")))))))</f>
        <v/>
      </c>
    </row>
    <row r="607" customFormat="false" ht="15" hidden="false" customHeight="false" outlineLevel="0" collapsed="false">
      <c r="A607" s="27" t="str">
        <f aca="false">IF(COUNTA(B607:I607)=0,"",ROW()-4)</f>
        <v/>
      </c>
      <c r="B607" s="28"/>
      <c r="C607" s="29"/>
      <c r="D607" s="30"/>
      <c r="E607" s="29"/>
      <c r="F607" s="30"/>
      <c r="G607" s="31"/>
      <c r="H607" s="32"/>
      <c r="I607" s="32"/>
      <c r="J607" s="33" t="str">
        <f aca="false">IF(OR(H607="",I607=""),"",IF(UPPER(SUBSTITUTE(SUBSTITUTE(SUBSTITUTE(H607," ",""),",",""),";",""))=UPPER(SUBSTITUTE(SUBSTITUTE(SUBSTITUTE(I607," ",""),",",""),";","")),"Correct","Wrong"))</f>
        <v/>
      </c>
      <c r="K607" s="29"/>
      <c r="L607" s="29"/>
      <c r="M607" s="27" t="str">
        <f aca="false">IF(E607="","",IFERROR(INDEX(Lists!$G$5:$G$9,MATCH(E607,Lists!$F$5:$F$9,0)),""))</f>
        <v/>
      </c>
      <c r="N607" s="33" t="str">
        <f aca="false">IF(OR(L607="",M607=""),"",IF(L607&gt;M607,"Slow",IF(AND(J607="Wrong",L607&lt;0.5*M607),"Rushed?","OK")))</f>
        <v/>
      </c>
      <c r="O607" s="30"/>
      <c r="P607" s="30"/>
      <c r="Q607" s="34" t="str">
        <f aca="false">IF(OR(B607="",J607=""),"",IF(OR(J607="Wrong",K607="50-50",K607="Guess"),B607+Lists!$Y$5,""))</f>
        <v/>
      </c>
      <c r="R607" s="29"/>
      <c r="S607" s="34" t="str">
        <f aca="false">IF(Q607="","",B607+Lists!$Y$6)</f>
        <v/>
      </c>
      <c r="T607" s="29"/>
      <c r="U607" s="33" t="str">
        <f aca="true">IF(J607="","",IF(Q607="","—",IF(T607="Correct","Mastered",IF(OR(R607="Wrong",T607="Wrong"),"Keep reviewing",IF(AND(R607="",TODAY()&gt;=Q607),"Retry 1 DUE",IF(AND(R607="Correct",T607="",TODAY()&gt;=S607),"Retry 2 DUE",IF(R607="","Retry 1 scheduled","Retry 2 scheduled")))))))</f>
        <v/>
      </c>
    </row>
    <row r="608" customFormat="false" ht="15" hidden="false" customHeight="false" outlineLevel="0" collapsed="false">
      <c r="A608" s="27" t="str">
        <f aca="false">IF(COUNTA(B608:I608)=0,"",ROW()-4)</f>
        <v/>
      </c>
      <c r="B608" s="28"/>
      <c r="C608" s="29"/>
      <c r="D608" s="30"/>
      <c r="E608" s="29"/>
      <c r="F608" s="30"/>
      <c r="G608" s="31"/>
      <c r="H608" s="32"/>
      <c r="I608" s="32"/>
      <c r="J608" s="33" t="str">
        <f aca="false">IF(OR(H608="",I608=""),"",IF(UPPER(SUBSTITUTE(SUBSTITUTE(SUBSTITUTE(H608," ",""),",",""),";",""))=UPPER(SUBSTITUTE(SUBSTITUTE(SUBSTITUTE(I608," ",""),",",""),";","")),"Correct","Wrong"))</f>
        <v/>
      </c>
      <c r="K608" s="29"/>
      <c r="L608" s="29"/>
      <c r="M608" s="27" t="str">
        <f aca="false">IF(E608="","",IFERROR(INDEX(Lists!$G$5:$G$9,MATCH(E608,Lists!$F$5:$F$9,0)),""))</f>
        <v/>
      </c>
      <c r="N608" s="33" t="str">
        <f aca="false">IF(OR(L608="",M608=""),"",IF(L608&gt;M608,"Slow",IF(AND(J608="Wrong",L608&lt;0.5*M608),"Rushed?","OK")))</f>
        <v/>
      </c>
      <c r="O608" s="30"/>
      <c r="P608" s="30"/>
      <c r="Q608" s="34" t="str">
        <f aca="false">IF(OR(B608="",J608=""),"",IF(OR(J608="Wrong",K608="50-50",K608="Guess"),B608+Lists!$Y$5,""))</f>
        <v/>
      </c>
      <c r="R608" s="29"/>
      <c r="S608" s="34" t="str">
        <f aca="false">IF(Q608="","",B608+Lists!$Y$6)</f>
        <v/>
      </c>
      <c r="T608" s="29"/>
      <c r="U608" s="33" t="str">
        <f aca="true">IF(J608="","",IF(Q608="","—",IF(T608="Correct","Mastered",IF(OR(R608="Wrong",T608="Wrong"),"Keep reviewing",IF(AND(R608="",TODAY()&gt;=Q608),"Retry 1 DUE",IF(AND(R608="Correct",T608="",TODAY()&gt;=S608),"Retry 2 DUE",IF(R608="","Retry 1 scheduled","Retry 2 scheduled")))))))</f>
        <v/>
      </c>
    </row>
    <row r="609" customFormat="false" ht="15" hidden="false" customHeight="false" outlineLevel="0" collapsed="false">
      <c r="A609" s="27" t="str">
        <f aca="false">IF(COUNTA(B609:I609)=0,"",ROW()-4)</f>
        <v/>
      </c>
      <c r="B609" s="28"/>
      <c r="C609" s="29"/>
      <c r="D609" s="30"/>
      <c r="E609" s="29"/>
      <c r="F609" s="30"/>
      <c r="G609" s="31"/>
      <c r="H609" s="32"/>
      <c r="I609" s="32"/>
      <c r="J609" s="33" t="str">
        <f aca="false">IF(OR(H609="",I609=""),"",IF(UPPER(SUBSTITUTE(SUBSTITUTE(SUBSTITUTE(H609," ",""),",",""),";",""))=UPPER(SUBSTITUTE(SUBSTITUTE(SUBSTITUTE(I609," ",""),",",""),";","")),"Correct","Wrong"))</f>
        <v/>
      </c>
      <c r="K609" s="29"/>
      <c r="L609" s="29"/>
      <c r="M609" s="27" t="str">
        <f aca="false">IF(E609="","",IFERROR(INDEX(Lists!$G$5:$G$9,MATCH(E609,Lists!$F$5:$F$9,0)),""))</f>
        <v/>
      </c>
      <c r="N609" s="33" t="str">
        <f aca="false">IF(OR(L609="",M609=""),"",IF(L609&gt;M609,"Slow",IF(AND(J609="Wrong",L609&lt;0.5*M609),"Rushed?","OK")))</f>
        <v/>
      </c>
      <c r="O609" s="30"/>
      <c r="P609" s="30"/>
      <c r="Q609" s="34" t="str">
        <f aca="false">IF(OR(B609="",J609=""),"",IF(OR(J609="Wrong",K609="50-50",K609="Guess"),B609+Lists!$Y$5,""))</f>
        <v/>
      </c>
      <c r="R609" s="29"/>
      <c r="S609" s="34" t="str">
        <f aca="false">IF(Q609="","",B609+Lists!$Y$6)</f>
        <v/>
      </c>
      <c r="T609" s="29"/>
      <c r="U609" s="33" t="str">
        <f aca="true">IF(J609="","",IF(Q609="","—",IF(T609="Correct","Mastered",IF(OR(R609="Wrong",T609="Wrong"),"Keep reviewing",IF(AND(R609="",TODAY()&gt;=Q609),"Retry 1 DUE",IF(AND(R609="Correct",T609="",TODAY()&gt;=S609),"Retry 2 DUE",IF(R609="","Retry 1 scheduled","Retry 2 scheduled")))))))</f>
        <v/>
      </c>
    </row>
    <row r="610" customFormat="false" ht="15" hidden="false" customHeight="false" outlineLevel="0" collapsed="false">
      <c r="A610" s="27" t="str">
        <f aca="false">IF(COUNTA(B610:I610)=0,"",ROW()-4)</f>
        <v/>
      </c>
      <c r="B610" s="28"/>
      <c r="C610" s="29"/>
      <c r="D610" s="30"/>
      <c r="E610" s="29"/>
      <c r="F610" s="30"/>
      <c r="G610" s="31"/>
      <c r="H610" s="32"/>
      <c r="I610" s="32"/>
      <c r="J610" s="33" t="str">
        <f aca="false">IF(OR(H610="",I610=""),"",IF(UPPER(SUBSTITUTE(SUBSTITUTE(SUBSTITUTE(H610," ",""),",",""),";",""))=UPPER(SUBSTITUTE(SUBSTITUTE(SUBSTITUTE(I610," ",""),",",""),";","")),"Correct","Wrong"))</f>
        <v/>
      </c>
      <c r="K610" s="29"/>
      <c r="L610" s="29"/>
      <c r="M610" s="27" t="str">
        <f aca="false">IF(E610="","",IFERROR(INDEX(Lists!$G$5:$G$9,MATCH(E610,Lists!$F$5:$F$9,0)),""))</f>
        <v/>
      </c>
      <c r="N610" s="33" t="str">
        <f aca="false">IF(OR(L610="",M610=""),"",IF(L610&gt;M610,"Slow",IF(AND(J610="Wrong",L610&lt;0.5*M610),"Rushed?","OK")))</f>
        <v/>
      </c>
      <c r="O610" s="30"/>
      <c r="P610" s="30"/>
      <c r="Q610" s="34" t="str">
        <f aca="false">IF(OR(B610="",J610=""),"",IF(OR(J610="Wrong",K610="50-50",K610="Guess"),B610+Lists!$Y$5,""))</f>
        <v/>
      </c>
      <c r="R610" s="29"/>
      <c r="S610" s="34" t="str">
        <f aca="false">IF(Q610="","",B610+Lists!$Y$6)</f>
        <v/>
      </c>
      <c r="T610" s="29"/>
      <c r="U610" s="33" t="str">
        <f aca="true">IF(J610="","",IF(Q610="","—",IF(T610="Correct","Mastered",IF(OR(R610="Wrong",T610="Wrong"),"Keep reviewing",IF(AND(R610="",TODAY()&gt;=Q610),"Retry 1 DUE",IF(AND(R610="Correct",T610="",TODAY()&gt;=S610),"Retry 2 DUE",IF(R610="","Retry 1 scheduled","Retry 2 scheduled")))))))</f>
        <v/>
      </c>
    </row>
    <row r="611" customFormat="false" ht="15" hidden="false" customHeight="false" outlineLevel="0" collapsed="false">
      <c r="A611" s="27" t="str">
        <f aca="false">IF(COUNTA(B611:I611)=0,"",ROW()-4)</f>
        <v/>
      </c>
      <c r="B611" s="28"/>
      <c r="C611" s="29"/>
      <c r="D611" s="30"/>
      <c r="E611" s="29"/>
      <c r="F611" s="30"/>
      <c r="G611" s="31"/>
      <c r="H611" s="32"/>
      <c r="I611" s="32"/>
      <c r="J611" s="33" t="str">
        <f aca="false">IF(OR(H611="",I611=""),"",IF(UPPER(SUBSTITUTE(SUBSTITUTE(SUBSTITUTE(H611," ",""),",",""),";",""))=UPPER(SUBSTITUTE(SUBSTITUTE(SUBSTITUTE(I611," ",""),",",""),";","")),"Correct","Wrong"))</f>
        <v/>
      </c>
      <c r="K611" s="29"/>
      <c r="L611" s="29"/>
      <c r="M611" s="27" t="str">
        <f aca="false">IF(E611="","",IFERROR(INDEX(Lists!$G$5:$G$9,MATCH(E611,Lists!$F$5:$F$9,0)),""))</f>
        <v/>
      </c>
      <c r="N611" s="33" t="str">
        <f aca="false">IF(OR(L611="",M611=""),"",IF(L611&gt;M611,"Slow",IF(AND(J611="Wrong",L611&lt;0.5*M611),"Rushed?","OK")))</f>
        <v/>
      </c>
      <c r="O611" s="30"/>
      <c r="P611" s="30"/>
      <c r="Q611" s="34" t="str">
        <f aca="false">IF(OR(B611="",J611=""),"",IF(OR(J611="Wrong",K611="50-50",K611="Guess"),B611+Lists!$Y$5,""))</f>
        <v/>
      </c>
      <c r="R611" s="29"/>
      <c r="S611" s="34" t="str">
        <f aca="false">IF(Q611="","",B611+Lists!$Y$6)</f>
        <v/>
      </c>
      <c r="T611" s="29"/>
      <c r="U611" s="33" t="str">
        <f aca="true">IF(J611="","",IF(Q611="","—",IF(T611="Correct","Mastered",IF(OR(R611="Wrong",T611="Wrong"),"Keep reviewing",IF(AND(R611="",TODAY()&gt;=Q611),"Retry 1 DUE",IF(AND(R611="Correct",T611="",TODAY()&gt;=S611),"Retry 2 DUE",IF(R611="","Retry 1 scheduled","Retry 2 scheduled")))))))</f>
        <v/>
      </c>
    </row>
    <row r="612" customFormat="false" ht="15" hidden="false" customHeight="false" outlineLevel="0" collapsed="false">
      <c r="A612" s="27" t="str">
        <f aca="false">IF(COUNTA(B612:I612)=0,"",ROW()-4)</f>
        <v/>
      </c>
      <c r="B612" s="28"/>
      <c r="C612" s="29"/>
      <c r="D612" s="30"/>
      <c r="E612" s="29"/>
      <c r="F612" s="30"/>
      <c r="G612" s="31"/>
      <c r="H612" s="32"/>
      <c r="I612" s="32"/>
      <c r="J612" s="33" t="str">
        <f aca="false">IF(OR(H612="",I612=""),"",IF(UPPER(SUBSTITUTE(SUBSTITUTE(SUBSTITUTE(H612," ",""),",",""),";",""))=UPPER(SUBSTITUTE(SUBSTITUTE(SUBSTITUTE(I612," ",""),",",""),";","")),"Correct","Wrong"))</f>
        <v/>
      </c>
      <c r="K612" s="29"/>
      <c r="L612" s="29"/>
      <c r="M612" s="27" t="str">
        <f aca="false">IF(E612="","",IFERROR(INDEX(Lists!$G$5:$G$9,MATCH(E612,Lists!$F$5:$F$9,0)),""))</f>
        <v/>
      </c>
      <c r="N612" s="33" t="str">
        <f aca="false">IF(OR(L612="",M612=""),"",IF(L612&gt;M612,"Slow",IF(AND(J612="Wrong",L612&lt;0.5*M612),"Rushed?","OK")))</f>
        <v/>
      </c>
      <c r="O612" s="30"/>
      <c r="P612" s="30"/>
      <c r="Q612" s="34" t="str">
        <f aca="false">IF(OR(B612="",J612=""),"",IF(OR(J612="Wrong",K612="50-50",K612="Guess"),B612+Lists!$Y$5,""))</f>
        <v/>
      </c>
      <c r="R612" s="29"/>
      <c r="S612" s="34" t="str">
        <f aca="false">IF(Q612="","",B612+Lists!$Y$6)</f>
        <v/>
      </c>
      <c r="T612" s="29"/>
      <c r="U612" s="33" t="str">
        <f aca="true">IF(J612="","",IF(Q612="","—",IF(T612="Correct","Mastered",IF(OR(R612="Wrong",T612="Wrong"),"Keep reviewing",IF(AND(R612="",TODAY()&gt;=Q612),"Retry 1 DUE",IF(AND(R612="Correct",T612="",TODAY()&gt;=S612),"Retry 2 DUE",IF(R612="","Retry 1 scheduled","Retry 2 scheduled")))))))</f>
        <v/>
      </c>
    </row>
    <row r="613" customFormat="false" ht="15" hidden="false" customHeight="false" outlineLevel="0" collapsed="false">
      <c r="A613" s="27" t="str">
        <f aca="false">IF(COUNTA(B613:I613)=0,"",ROW()-4)</f>
        <v/>
      </c>
      <c r="B613" s="28"/>
      <c r="C613" s="29"/>
      <c r="D613" s="30"/>
      <c r="E613" s="29"/>
      <c r="F613" s="30"/>
      <c r="G613" s="31"/>
      <c r="H613" s="32"/>
      <c r="I613" s="32"/>
      <c r="J613" s="33" t="str">
        <f aca="false">IF(OR(H613="",I613=""),"",IF(UPPER(SUBSTITUTE(SUBSTITUTE(SUBSTITUTE(H613," ",""),",",""),";",""))=UPPER(SUBSTITUTE(SUBSTITUTE(SUBSTITUTE(I613," ",""),",",""),";","")),"Correct","Wrong"))</f>
        <v/>
      </c>
      <c r="K613" s="29"/>
      <c r="L613" s="29"/>
      <c r="M613" s="27" t="str">
        <f aca="false">IF(E613="","",IFERROR(INDEX(Lists!$G$5:$G$9,MATCH(E613,Lists!$F$5:$F$9,0)),""))</f>
        <v/>
      </c>
      <c r="N613" s="33" t="str">
        <f aca="false">IF(OR(L613="",M613=""),"",IF(L613&gt;M613,"Slow",IF(AND(J613="Wrong",L613&lt;0.5*M613),"Rushed?","OK")))</f>
        <v/>
      </c>
      <c r="O613" s="30"/>
      <c r="P613" s="30"/>
      <c r="Q613" s="34" t="str">
        <f aca="false">IF(OR(B613="",J613=""),"",IF(OR(J613="Wrong",K613="50-50",K613="Guess"),B613+Lists!$Y$5,""))</f>
        <v/>
      </c>
      <c r="R613" s="29"/>
      <c r="S613" s="34" t="str">
        <f aca="false">IF(Q613="","",B613+Lists!$Y$6)</f>
        <v/>
      </c>
      <c r="T613" s="29"/>
      <c r="U613" s="33" t="str">
        <f aca="true">IF(J613="","",IF(Q613="","—",IF(T613="Correct","Mastered",IF(OR(R613="Wrong",T613="Wrong"),"Keep reviewing",IF(AND(R613="",TODAY()&gt;=Q613),"Retry 1 DUE",IF(AND(R613="Correct",T613="",TODAY()&gt;=S613),"Retry 2 DUE",IF(R613="","Retry 1 scheduled","Retry 2 scheduled")))))))</f>
        <v/>
      </c>
    </row>
    <row r="614" customFormat="false" ht="15" hidden="false" customHeight="false" outlineLevel="0" collapsed="false">
      <c r="A614" s="27" t="str">
        <f aca="false">IF(COUNTA(B614:I614)=0,"",ROW()-4)</f>
        <v/>
      </c>
      <c r="B614" s="28"/>
      <c r="C614" s="29"/>
      <c r="D614" s="30"/>
      <c r="E614" s="29"/>
      <c r="F614" s="30"/>
      <c r="G614" s="31"/>
      <c r="H614" s="32"/>
      <c r="I614" s="32"/>
      <c r="J614" s="33" t="str">
        <f aca="false">IF(OR(H614="",I614=""),"",IF(UPPER(SUBSTITUTE(SUBSTITUTE(SUBSTITUTE(H614," ",""),",",""),";",""))=UPPER(SUBSTITUTE(SUBSTITUTE(SUBSTITUTE(I614," ",""),",",""),";","")),"Correct","Wrong"))</f>
        <v/>
      </c>
      <c r="K614" s="29"/>
      <c r="L614" s="29"/>
      <c r="M614" s="27" t="str">
        <f aca="false">IF(E614="","",IFERROR(INDEX(Lists!$G$5:$G$9,MATCH(E614,Lists!$F$5:$F$9,0)),""))</f>
        <v/>
      </c>
      <c r="N614" s="33" t="str">
        <f aca="false">IF(OR(L614="",M614=""),"",IF(L614&gt;M614,"Slow",IF(AND(J614="Wrong",L614&lt;0.5*M614),"Rushed?","OK")))</f>
        <v/>
      </c>
      <c r="O614" s="30"/>
      <c r="P614" s="30"/>
      <c r="Q614" s="34" t="str">
        <f aca="false">IF(OR(B614="",J614=""),"",IF(OR(J614="Wrong",K614="50-50",K614="Guess"),B614+Lists!$Y$5,""))</f>
        <v/>
      </c>
      <c r="R614" s="29"/>
      <c r="S614" s="34" t="str">
        <f aca="false">IF(Q614="","",B614+Lists!$Y$6)</f>
        <v/>
      </c>
      <c r="T614" s="29"/>
      <c r="U614" s="33" t="str">
        <f aca="true">IF(J614="","",IF(Q614="","—",IF(T614="Correct","Mastered",IF(OR(R614="Wrong",T614="Wrong"),"Keep reviewing",IF(AND(R614="",TODAY()&gt;=Q614),"Retry 1 DUE",IF(AND(R614="Correct",T614="",TODAY()&gt;=S614),"Retry 2 DUE",IF(R614="","Retry 1 scheduled","Retry 2 scheduled")))))))</f>
        <v/>
      </c>
    </row>
    <row r="615" customFormat="false" ht="15" hidden="false" customHeight="false" outlineLevel="0" collapsed="false">
      <c r="A615" s="27" t="str">
        <f aca="false">IF(COUNTA(B615:I615)=0,"",ROW()-4)</f>
        <v/>
      </c>
      <c r="B615" s="28"/>
      <c r="C615" s="29"/>
      <c r="D615" s="30"/>
      <c r="E615" s="29"/>
      <c r="F615" s="30"/>
      <c r="G615" s="31"/>
      <c r="H615" s="32"/>
      <c r="I615" s="32"/>
      <c r="J615" s="33" t="str">
        <f aca="false">IF(OR(H615="",I615=""),"",IF(UPPER(SUBSTITUTE(SUBSTITUTE(SUBSTITUTE(H615," ",""),",",""),";",""))=UPPER(SUBSTITUTE(SUBSTITUTE(SUBSTITUTE(I615," ",""),",",""),";","")),"Correct","Wrong"))</f>
        <v/>
      </c>
      <c r="K615" s="29"/>
      <c r="L615" s="29"/>
      <c r="M615" s="27" t="str">
        <f aca="false">IF(E615="","",IFERROR(INDEX(Lists!$G$5:$G$9,MATCH(E615,Lists!$F$5:$F$9,0)),""))</f>
        <v/>
      </c>
      <c r="N615" s="33" t="str">
        <f aca="false">IF(OR(L615="",M615=""),"",IF(L615&gt;M615,"Slow",IF(AND(J615="Wrong",L615&lt;0.5*M615),"Rushed?","OK")))</f>
        <v/>
      </c>
      <c r="O615" s="30"/>
      <c r="P615" s="30"/>
      <c r="Q615" s="34" t="str">
        <f aca="false">IF(OR(B615="",J615=""),"",IF(OR(J615="Wrong",K615="50-50",K615="Guess"),B615+Lists!$Y$5,""))</f>
        <v/>
      </c>
      <c r="R615" s="29"/>
      <c r="S615" s="34" t="str">
        <f aca="false">IF(Q615="","",B615+Lists!$Y$6)</f>
        <v/>
      </c>
      <c r="T615" s="29"/>
      <c r="U615" s="33" t="str">
        <f aca="true">IF(J615="","",IF(Q615="","—",IF(T615="Correct","Mastered",IF(OR(R615="Wrong",T615="Wrong"),"Keep reviewing",IF(AND(R615="",TODAY()&gt;=Q615),"Retry 1 DUE",IF(AND(R615="Correct",T615="",TODAY()&gt;=S615),"Retry 2 DUE",IF(R615="","Retry 1 scheduled","Retry 2 scheduled")))))))</f>
        <v/>
      </c>
    </row>
    <row r="616" customFormat="false" ht="15" hidden="false" customHeight="false" outlineLevel="0" collapsed="false">
      <c r="A616" s="27" t="str">
        <f aca="false">IF(COUNTA(B616:I616)=0,"",ROW()-4)</f>
        <v/>
      </c>
      <c r="B616" s="28"/>
      <c r="C616" s="29"/>
      <c r="D616" s="30"/>
      <c r="E616" s="29"/>
      <c r="F616" s="30"/>
      <c r="G616" s="31"/>
      <c r="H616" s="32"/>
      <c r="I616" s="32"/>
      <c r="J616" s="33" t="str">
        <f aca="false">IF(OR(H616="",I616=""),"",IF(UPPER(SUBSTITUTE(SUBSTITUTE(SUBSTITUTE(H616," ",""),",",""),";",""))=UPPER(SUBSTITUTE(SUBSTITUTE(SUBSTITUTE(I616," ",""),",",""),";","")),"Correct","Wrong"))</f>
        <v/>
      </c>
      <c r="K616" s="29"/>
      <c r="L616" s="29"/>
      <c r="M616" s="27" t="str">
        <f aca="false">IF(E616="","",IFERROR(INDEX(Lists!$G$5:$G$9,MATCH(E616,Lists!$F$5:$F$9,0)),""))</f>
        <v/>
      </c>
      <c r="N616" s="33" t="str">
        <f aca="false">IF(OR(L616="",M616=""),"",IF(L616&gt;M616,"Slow",IF(AND(J616="Wrong",L616&lt;0.5*M616),"Rushed?","OK")))</f>
        <v/>
      </c>
      <c r="O616" s="30"/>
      <c r="P616" s="30"/>
      <c r="Q616" s="34" t="str">
        <f aca="false">IF(OR(B616="",J616=""),"",IF(OR(J616="Wrong",K616="50-50",K616="Guess"),B616+Lists!$Y$5,""))</f>
        <v/>
      </c>
      <c r="R616" s="29"/>
      <c r="S616" s="34" t="str">
        <f aca="false">IF(Q616="","",B616+Lists!$Y$6)</f>
        <v/>
      </c>
      <c r="T616" s="29"/>
      <c r="U616" s="33" t="str">
        <f aca="true">IF(J616="","",IF(Q616="","—",IF(T616="Correct","Mastered",IF(OR(R616="Wrong",T616="Wrong"),"Keep reviewing",IF(AND(R616="",TODAY()&gt;=Q616),"Retry 1 DUE",IF(AND(R616="Correct",T616="",TODAY()&gt;=S616),"Retry 2 DUE",IF(R616="","Retry 1 scheduled","Retry 2 scheduled")))))))</f>
        <v/>
      </c>
    </row>
    <row r="617" customFormat="false" ht="15" hidden="false" customHeight="false" outlineLevel="0" collapsed="false">
      <c r="A617" s="27" t="str">
        <f aca="false">IF(COUNTA(B617:I617)=0,"",ROW()-4)</f>
        <v/>
      </c>
      <c r="B617" s="28"/>
      <c r="C617" s="29"/>
      <c r="D617" s="30"/>
      <c r="E617" s="29"/>
      <c r="F617" s="30"/>
      <c r="G617" s="31"/>
      <c r="H617" s="32"/>
      <c r="I617" s="32"/>
      <c r="J617" s="33" t="str">
        <f aca="false">IF(OR(H617="",I617=""),"",IF(UPPER(SUBSTITUTE(SUBSTITUTE(SUBSTITUTE(H617," ",""),",",""),";",""))=UPPER(SUBSTITUTE(SUBSTITUTE(SUBSTITUTE(I617," ",""),",",""),";","")),"Correct","Wrong"))</f>
        <v/>
      </c>
      <c r="K617" s="29"/>
      <c r="L617" s="29"/>
      <c r="M617" s="27" t="str">
        <f aca="false">IF(E617="","",IFERROR(INDEX(Lists!$G$5:$G$9,MATCH(E617,Lists!$F$5:$F$9,0)),""))</f>
        <v/>
      </c>
      <c r="N617" s="33" t="str">
        <f aca="false">IF(OR(L617="",M617=""),"",IF(L617&gt;M617,"Slow",IF(AND(J617="Wrong",L617&lt;0.5*M617),"Rushed?","OK")))</f>
        <v/>
      </c>
      <c r="O617" s="30"/>
      <c r="P617" s="30"/>
      <c r="Q617" s="34" t="str">
        <f aca="false">IF(OR(B617="",J617=""),"",IF(OR(J617="Wrong",K617="50-50",K617="Guess"),B617+Lists!$Y$5,""))</f>
        <v/>
      </c>
      <c r="R617" s="29"/>
      <c r="S617" s="34" t="str">
        <f aca="false">IF(Q617="","",B617+Lists!$Y$6)</f>
        <v/>
      </c>
      <c r="T617" s="29"/>
      <c r="U617" s="33" t="str">
        <f aca="true">IF(J617="","",IF(Q617="","—",IF(T617="Correct","Mastered",IF(OR(R617="Wrong",T617="Wrong"),"Keep reviewing",IF(AND(R617="",TODAY()&gt;=Q617),"Retry 1 DUE",IF(AND(R617="Correct",T617="",TODAY()&gt;=S617),"Retry 2 DUE",IF(R617="","Retry 1 scheduled","Retry 2 scheduled")))))))</f>
        <v/>
      </c>
    </row>
    <row r="618" customFormat="false" ht="15" hidden="false" customHeight="false" outlineLevel="0" collapsed="false">
      <c r="A618" s="27" t="str">
        <f aca="false">IF(COUNTA(B618:I618)=0,"",ROW()-4)</f>
        <v/>
      </c>
      <c r="B618" s="28"/>
      <c r="C618" s="29"/>
      <c r="D618" s="30"/>
      <c r="E618" s="29"/>
      <c r="F618" s="30"/>
      <c r="G618" s="31"/>
      <c r="H618" s="32"/>
      <c r="I618" s="32"/>
      <c r="J618" s="33" t="str">
        <f aca="false">IF(OR(H618="",I618=""),"",IF(UPPER(SUBSTITUTE(SUBSTITUTE(SUBSTITUTE(H618," ",""),",",""),";",""))=UPPER(SUBSTITUTE(SUBSTITUTE(SUBSTITUTE(I618," ",""),",",""),";","")),"Correct","Wrong"))</f>
        <v/>
      </c>
      <c r="K618" s="29"/>
      <c r="L618" s="29"/>
      <c r="M618" s="27" t="str">
        <f aca="false">IF(E618="","",IFERROR(INDEX(Lists!$G$5:$G$9,MATCH(E618,Lists!$F$5:$F$9,0)),""))</f>
        <v/>
      </c>
      <c r="N618" s="33" t="str">
        <f aca="false">IF(OR(L618="",M618=""),"",IF(L618&gt;M618,"Slow",IF(AND(J618="Wrong",L618&lt;0.5*M618),"Rushed?","OK")))</f>
        <v/>
      </c>
      <c r="O618" s="30"/>
      <c r="P618" s="30"/>
      <c r="Q618" s="34" t="str">
        <f aca="false">IF(OR(B618="",J618=""),"",IF(OR(J618="Wrong",K618="50-50",K618="Guess"),B618+Lists!$Y$5,""))</f>
        <v/>
      </c>
      <c r="R618" s="29"/>
      <c r="S618" s="34" t="str">
        <f aca="false">IF(Q618="","",B618+Lists!$Y$6)</f>
        <v/>
      </c>
      <c r="T618" s="29"/>
      <c r="U618" s="33" t="str">
        <f aca="true">IF(J618="","",IF(Q618="","—",IF(T618="Correct","Mastered",IF(OR(R618="Wrong",T618="Wrong"),"Keep reviewing",IF(AND(R618="",TODAY()&gt;=Q618),"Retry 1 DUE",IF(AND(R618="Correct",T618="",TODAY()&gt;=S618),"Retry 2 DUE",IF(R618="","Retry 1 scheduled","Retry 2 scheduled")))))))</f>
        <v/>
      </c>
    </row>
    <row r="619" customFormat="false" ht="15" hidden="false" customHeight="false" outlineLevel="0" collapsed="false">
      <c r="A619" s="27" t="str">
        <f aca="false">IF(COUNTA(B619:I619)=0,"",ROW()-4)</f>
        <v/>
      </c>
      <c r="B619" s="28"/>
      <c r="C619" s="29"/>
      <c r="D619" s="30"/>
      <c r="E619" s="29"/>
      <c r="F619" s="30"/>
      <c r="G619" s="31"/>
      <c r="H619" s="32"/>
      <c r="I619" s="32"/>
      <c r="J619" s="33" t="str">
        <f aca="false">IF(OR(H619="",I619=""),"",IF(UPPER(SUBSTITUTE(SUBSTITUTE(SUBSTITUTE(H619," ",""),",",""),";",""))=UPPER(SUBSTITUTE(SUBSTITUTE(SUBSTITUTE(I619," ",""),",",""),";","")),"Correct","Wrong"))</f>
        <v/>
      </c>
      <c r="K619" s="29"/>
      <c r="L619" s="29"/>
      <c r="M619" s="27" t="str">
        <f aca="false">IF(E619="","",IFERROR(INDEX(Lists!$G$5:$G$9,MATCH(E619,Lists!$F$5:$F$9,0)),""))</f>
        <v/>
      </c>
      <c r="N619" s="33" t="str">
        <f aca="false">IF(OR(L619="",M619=""),"",IF(L619&gt;M619,"Slow",IF(AND(J619="Wrong",L619&lt;0.5*M619),"Rushed?","OK")))</f>
        <v/>
      </c>
      <c r="O619" s="30"/>
      <c r="P619" s="30"/>
      <c r="Q619" s="34" t="str">
        <f aca="false">IF(OR(B619="",J619=""),"",IF(OR(J619="Wrong",K619="50-50",K619="Guess"),B619+Lists!$Y$5,""))</f>
        <v/>
      </c>
      <c r="R619" s="29"/>
      <c r="S619" s="34" t="str">
        <f aca="false">IF(Q619="","",B619+Lists!$Y$6)</f>
        <v/>
      </c>
      <c r="T619" s="29"/>
      <c r="U619" s="33" t="str">
        <f aca="true">IF(J619="","",IF(Q619="","—",IF(T619="Correct","Mastered",IF(OR(R619="Wrong",T619="Wrong"),"Keep reviewing",IF(AND(R619="",TODAY()&gt;=Q619),"Retry 1 DUE",IF(AND(R619="Correct",T619="",TODAY()&gt;=S619),"Retry 2 DUE",IF(R619="","Retry 1 scheduled","Retry 2 scheduled")))))))</f>
        <v/>
      </c>
    </row>
    <row r="620" customFormat="false" ht="15" hidden="false" customHeight="false" outlineLevel="0" collapsed="false">
      <c r="A620" s="27" t="str">
        <f aca="false">IF(COUNTA(B620:I620)=0,"",ROW()-4)</f>
        <v/>
      </c>
      <c r="B620" s="28"/>
      <c r="C620" s="29"/>
      <c r="D620" s="30"/>
      <c r="E620" s="29"/>
      <c r="F620" s="30"/>
      <c r="G620" s="31"/>
      <c r="H620" s="32"/>
      <c r="I620" s="32"/>
      <c r="J620" s="33" t="str">
        <f aca="false">IF(OR(H620="",I620=""),"",IF(UPPER(SUBSTITUTE(SUBSTITUTE(SUBSTITUTE(H620," ",""),",",""),";",""))=UPPER(SUBSTITUTE(SUBSTITUTE(SUBSTITUTE(I620," ",""),",",""),";","")),"Correct","Wrong"))</f>
        <v/>
      </c>
      <c r="K620" s="29"/>
      <c r="L620" s="29"/>
      <c r="M620" s="27" t="str">
        <f aca="false">IF(E620="","",IFERROR(INDEX(Lists!$G$5:$G$9,MATCH(E620,Lists!$F$5:$F$9,0)),""))</f>
        <v/>
      </c>
      <c r="N620" s="33" t="str">
        <f aca="false">IF(OR(L620="",M620=""),"",IF(L620&gt;M620,"Slow",IF(AND(J620="Wrong",L620&lt;0.5*M620),"Rushed?","OK")))</f>
        <v/>
      </c>
      <c r="O620" s="30"/>
      <c r="P620" s="30"/>
      <c r="Q620" s="34" t="str">
        <f aca="false">IF(OR(B620="",J620=""),"",IF(OR(J620="Wrong",K620="50-50",K620="Guess"),B620+Lists!$Y$5,""))</f>
        <v/>
      </c>
      <c r="R620" s="29"/>
      <c r="S620" s="34" t="str">
        <f aca="false">IF(Q620="","",B620+Lists!$Y$6)</f>
        <v/>
      </c>
      <c r="T620" s="29"/>
      <c r="U620" s="33" t="str">
        <f aca="true">IF(J620="","",IF(Q620="","—",IF(T620="Correct","Mastered",IF(OR(R620="Wrong",T620="Wrong"),"Keep reviewing",IF(AND(R620="",TODAY()&gt;=Q620),"Retry 1 DUE",IF(AND(R620="Correct",T620="",TODAY()&gt;=S620),"Retry 2 DUE",IF(R620="","Retry 1 scheduled","Retry 2 scheduled")))))))</f>
        <v/>
      </c>
    </row>
    <row r="621" customFormat="false" ht="15" hidden="false" customHeight="false" outlineLevel="0" collapsed="false">
      <c r="A621" s="27" t="str">
        <f aca="false">IF(COUNTA(B621:I621)=0,"",ROW()-4)</f>
        <v/>
      </c>
      <c r="B621" s="28"/>
      <c r="C621" s="29"/>
      <c r="D621" s="30"/>
      <c r="E621" s="29"/>
      <c r="F621" s="30"/>
      <c r="G621" s="31"/>
      <c r="H621" s="32"/>
      <c r="I621" s="32"/>
      <c r="J621" s="33" t="str">
        <f aca="false">IF(OR(H621="",I621=""),"",IF(UPPER(SUBSTITUTE(SUBSTITUTE(SUBSTITUTE(H621," ",""),",",""),";",""))=UPPER(SUBSTITUTE(SUBSTITUTE(SUBSTITUTE(I621," ",""),",",""),";","")),"Correct","Wrong"))</f>
        <v/>
      </c>
      <c r="K621" s="29"/>
      <c r="L621" s="29"/>
      <c r="M621" s="27" t="str">
        <f aca="false">IF(E621="","",IFERROR(INDEX(Lists!$G$5:$G$9,MATCH(E621,Lists!$F$5:$F$9,0)),""))</f>
        <v/>
      </c>
      <c r="N621" s="33" t="str">
        <f aca="false">IF(OR(L621="",M621=""),"",IF(L621&gt;M621,"Slow",IF(AND(J621="Wrong",L621&lt;0.5*M621),"Rushed?","OK")))</f>
        <v/>
      </c>
      <c r="O621" s="30"/>
      <c r="P621" s="30"/>
      <c r="Q621" s="34" t="str">
        <f aca="false">IF(OR(B621="",J621=""),"",IF(OR(J621="Wrong",K621="50-50",K621="Guess"),B621+Lists!$Y$5,""))</f>
        <v/>
      </c>
      <c r="R621" s="29"/>
      <c r="S621" s="34" t="str">
        <f aca="false">IF(Q621="","",B621+Lists!$Y$6)</f>
        <v/>
      </c>
      <c r="T621" s="29"/>
      <c r="U621" s="33" t="str">
        <f aca="true">IF(J621="","",IF(Q621="","—",IF(T621="Correct","Mastered",IF(OR(R621="Wrong",T621="Wrong"),"Keep reviewing",IF(AND(R621="",TODAY()&gt;=Q621),"Retry 1 DUE",IF(AND(R621="Correct",T621="",TODAY()&gt;=S621),"Retry 2 DUE",IF(R621="","Retry 1 scheduled","Retry 2 scheduled")))))))</f>
        <v/>
      </c>
    </row>
    <row r="622" customFormat="false" ht="15" hidden="false" customHeight="false" outlineLevel="0" collapsed="false">
      <c r="A622" s="27" t="str">
        <f aca="false">IF(COUNTA(B622:I622)=0,"",ROW()-4)</f>
        <v/>
      </c>
      <c r="B622" s="28"/>
      <c r="C622" s="29"/>
      <c r="D622" s="30"/>
      <c r="E622" s="29"/>
      <c r="F622" s="30"/>
      <c r="G622" s="31"/>
      <c r="H622" s="32"/>
      <c r="I622" s="32"/>
      <c r="J622" s="33" t="str">
        <f aca="false">IF(OR(H622="",I622=""),"",IF(UPPER(SUBSTITUTE(SUBSTITUTE(SUBSTITUTE(H622," ",""),",",""),";",""))=UPPER(SUBSTITUTE(SUBSTITUTE(SUBSTITUTE(I622," ",""),",",""),";","")),"Correct","Wrong"))</f>
        <v/>
      </c>
      <c r="K622" s="29"/>
      <c r="L622" s="29"/>
      <c r="M622" s="27" t="str">
        <f aca="false">IF(E622="","",IFERROR(INDEX(Lists!$G$5:$G$9,MATCH(E622,Lists!$F$5:$F$9,0)),""))</f>
        <v/>
      </c>
      <c r="N622" s="33" t="str">
        <f aca="false">IF(OR(L622="",M622=""),"",IF(L622&gt;M622,"Slow",IF(AND(J622="Wrong",L622&lt;0.5*M622),"Rushed?","OK")))</f>
        <v/>
      </c>
      <c r="O622" s="30"/>
      <c r="P622" s="30"/>
      <c r="Q622" s="34" t="str">
        <f aca="false">IF(OR(B622="",J622=""),"",IF(OR(J622="Wrong",K622="50-50",K622="Guess"),B622+Lists!$Y$5,""))</f>
        <v/>
      </c>
      <c r="R622" s="29"/>
      <c r="S622" s="34" t="str">
        <f aca="false">IF(Q622="","",B622+Lists!$Y$6)</f>
        <v/>
      </c>
      <c r="T622" s="29"/>
      <c r="U622" s="33" t="str">
        <f aca="true">IF(J622="","",IF(Q622="","—",IF(T622="Correct","Mastered",IF(OR(R622="Wrong",T622="Wrong"),"Keep reviewing",IF(AND(R622="",TODAY()&gt;=Q622),"Retry 1 DUE",IF(AND(R622="Correct",T622="",TODAY()&gt;=S622),"Retry 2 DUE",IF(R622="","Retry 1 scheduled","Retry 2 scheduled")))))))</f>
        <v/>
      </c>
    </row>
    <row r="623" customFormat="false" ht="15" hidden="false" customHeight="false" outlineLevel="0" collapsed="false">
      <c r="A623" s="27" t="str">
        <f aca="false">IF(COUNTA(B623:I623)=0,"",ROW()-4)</f>
        <v/>
      </c>
      <c r="B623" s="28"/>
      <c r="C623" s="29"/>
      <c r="D623" s="30"/>
      <c r="E623" s="29"/>
      <c r="F623" s="30"/>
      <c r="G623" s="31"/>
      <c r="H623" s="32"/>
      <c r="I623" s="32"/>
      <c r="J623" s="33" t="str">
        <f aca="false">IF(OR(H623="",I623=""),"",IF(UPPER(SUBSTITUTE(SUBSTITUTE(SUBSTITUTE(H623," ",""),",",""),";",""))=UPPER(SUBSTITUTE(SUBSTITUTE(SUBSTITUTE(I623," ",""),",",""),";","")),"Correct","Wrong"))</f>
        <v/>
      </c>
      <c r="K623" s="29"/>
      <c r="L623" s="29"/>
      <c r="M623" s="27" t="str">
        <f aca="false">IF(E623="","",IFERROR(INDEX(Lists!$G$5:$G$9,MATCH(E623,Lists!$F$5:$F$9,0)),""))</f>
        <v/>
      </c>
      <c r="N623" s="33" t="str">
        <f aca="false">IF(OR(L623="",M623=""),"",IF(L623&gt;M623,"Slow",IF(AND(J623="Wrong",L623&lt;0.5*M623),"Rushed?","OK")))</f>
        <v/>
      </c>
      <c r="O623" s="30"/>
      <c r="P623" s="30"/>
      <c r="Q623" s="34" t="str">
        <f aca="false">IF(OR(B623="",J623=""),"",IF(OR(J623="Wrong",K623="50-50",K623="Guess"),B623+Lists!$Y$5,""))</f>
        <v/>
      </c>
      <c r="R623" s="29"/>
      <c r="S623" s="34" t="str">
        <f aca="false">IF(Q623="","",B623+Lists!$Y$6)</f>
        <v/>
      </c>
      <c r="T623" s="29"/>
      <c r="U623" s="33" t="str">
        <f aca="true">IF(J623="","",IF(Q623="","—",IF(T623="Correct","Mastered",IF(OR(R623="Wrong",T623="Wrong"),"Keep reviewing",IF(AND(R623="",TODAY()&gt;=Q623),"Retry 1 DUE",IF(AND(R623="Correct",T623="",TODAY()&gt;=S623),"Retry 2 DUE",IF(R623="","Retry 1 scheduled","Retry 2 scheduled")))))))</f>
        <v/>
      </c>
    </row>
    <row r="624" customFormat="false" ht="15" hidden="false" customHeight="false" outlineLevel="0" collapsed="false">
      <c r="A624" s="27" t="str">
        <f aca="false">IF(COUNTA(B624:I624)=0,"",ROW()-4)</f>
        <v/>
      </c>
      <c r="B624" s="28"/>
      <c r="C624" s="29"/>
      <c r="D624" s="30"/>
      <c r="E624" s="29"/>
      <c r="F624" s="30"/>
      <c r="G624" s="31"/>
      <c r="H624" s="32"/>
      <c r="I624" s="32"/>
      <c r="J624" s="33" t="str">
        <f aca="false">IF(OR(H624="",I624=""),"",IF(UPPER(SUBSTITUTE(SUBSTITUTE(SUBSTITUTE(H624," ",""),",",""),";",""))=UPPER(SUBSTITUTE(SUBSTITUTE(SUBSTITUTE(I624," ",""),",",""),";","")),"Correct","Wrong"))</f>
        <v/>
      </c>
      <c r="K624" s="29"/>
      <c r="L624" s="29"/>
      <c r="M624" s="27" t="str">
        <f aca="false">IF(E624="","",IFERROR(INDEX(Lists!$G$5:$G$9,MATCH(E624,Lists!$F$5:$F$9,0)),""))</f>
        <v/>
      </c>
      <c r="N624" s="33" t="str">
        <f aca="false">IF(OR(L624="",M624=""),"",IF(L624&gt;M624,"Slow",IF(AND(J624="Wrong",L624&lt;0.5*M624),"Rushed?","OK")))</f>
        <v/>
      </c>
      <c r="O624" s="30"/>
      <c r="P624" s="30"/>
      <c r="Q624" s="34" t="str">
        <f aca="false">IF(OR(B624="",J624=""),"",IF(OR(J624="Wrong",K624="50-50",K624="Guess"),B624+Lists!$Y$5,""))</f>
        <v/>
      </c>
      <c r="R624" s="29"/>
      <c r="S624" s="34" t="str">
        <f aca="false">IF(Q624="","",B624+Lists!$Y$6)</f>
        <v/>
      </c>
      <c r="T624" s="29"/>
      <c r="U624" s="33" t="str">
        <f aca="true">IF(J624="","",IF(Q624="","—",IF(T624="Correct","Mastered",IF(OR(R624="Wrong",T624="Wrong"),"Keep reviewing",IF(AND(R624="",TODAY()&gt;=Q624),"Retry 1 DUE",IF(AND(R624="Correct",T624="",TODAY()&gt;=S624),"Retry 2 DUE",IF(R624="","Retry 1 scheduled","Retry 2 scheduled")))))))</f>
        <v/>
      </c>
    </row>
    <row r="625" customFormat="false" ht="15" hidden="false" customHeight="false" outlineLevel="0" collapsed="false">
      <c r="A625" s="27" t="str">
        <f aca="false">IF(COUNTA(B625:I625)=0,"",ROW()-4)</f>
        <v/>
      </c>
      <c r="B625" s="28"/>
      <c r="C625" s="29"/>
      <c r="D625" s="30"/>
      <c r="E625" s="29"/>
      <c r="F625" s="30"/>
      <c r="G625" s="31"/>
      <c r="H625" s="32"/>
      <c r="I625" s="32"/>
      <c r="J625" s="33" t="str">
        <f aca="false">IF(OR(H625="",I625=""),"",IF(UPPER(SUBSTITUTE(SUBSTITUTE(SUBSTITUTE(H625," ",""),",",""),";",""))=UPPER(SUBSTITUTE(SUBSTITUTE(SUBSTITUTE(I625," ",""),",",""),";","")),"Correct","Wrong"))</f>
        <v/>
      </c>
      <c r="K625" s="29"/>
      <c r="L625" s="29"/>
      <c r="M625" s="27" t="str">
        <f aca="false">IF(E625="","",IFERROR(INDEX(Lists!$G$5:$G$9,MATCH(E625,Lists!$F$5:$F$9,0)),""))</f>
        <v/>
      </c>
      <c r="N625" s="33" t="str">
        <f aca="false">IF(OR(L625="",M625=""),"",IF(L625&gt;M625,"Slow",IF(AND(J625="Wrong",L625&lt;0.5*M625),"Rushed?","OK")))</f>
        <v/>
      </c>
      <c r="O625" s="30"/>
      <c r="P625" s="30"/>
      <c r="Q625" s="34" t="str">
        <f aca="false">IF(OR(B625="",J625=""),"",IF(OR(J625="Wrong",K625="50-50",K625="Guess"),B625+Lists!$Y$5,""))</f>
        <v/>
      </c>
      <c r="R625" s="29"/>
      <c r="S625" s="34" t="str">
        <f aca="false">IF(Q625="","",B625+Lists!$Y$6)</f>
        <v/>
      </c>
      <c r="T625" s="29"/>
      <c r="U625" s="33" t="str">
        <f aca="true">IF(J625="","",IF(Q625="","—",IF(T625="Correct","Mastered",IF(OR(R625="Wrong",T625="Wrong"),"Keep reviewing",IF(AND(R625="",TODAY()&gt;=Q625),"Retry 1 DUE",IF(AND(R625="Correct",T625="",TODAY()&gt;=S625),"Retry 2 DUE",IF(R625="","Retry 1 scheduled","Retry 2 scheduled")))))))</f>
        <v/>
      </c>
    </row>
    <row r="626" customFormat="false" ht="15" hidden="false" customHeight="false" outlineLevel="0" collapsed="false">
      <c r="A626" s="27" t="str">
        <f aca="false">IF(COUNTA(B626:I626)=0,"",ROW()-4)</f>
        <v/>
      </c>
      <c r="B626" s="28"/>
      <c r="C626" s="29"/>
      <c r="D626" s="30"/>
      <c r="E626" s="29"/>
      <c r="F626" s="30"/>
      <c r="G626" s="31"/>
      <c r="H626" s="32"/>
      <c r="I626" s="32"/>
      <c r="J626" s="33" t="str">
        <f aca="false">IF(OR(H626="",I626=""),"",IF(UPPER(SUBSTITUTE(SUBSTITUTE(SUBSTITUTE(H626," ",""),",",""),";",""))=UPPER(SUBSTITUTE(SUBSTITUTE(SUBSTITUTE(I626," ",""),",",""),";","")),"Correct","Wrong"))</f>
        <v/>
      </c>
      <c r="K626" s="29"/>
      <c r="L626" s="29"/>
      <c r="M626" s="27" t="str">
        <f aca="false">IF(E626="","",IFERROR(INDEX(Lists!$G$5:$G$9,MATCH(E626,Lists!$F$5:$F$9,0)),""))</f>
        <v/>
      </c>
      <c r="N626" s="33" t="str">
        <f aca="false">IF(OR(L626="",M626=""),"",IF(L626&gt;M626,"Slow",IF(AND(J626="Wrong",L626&lt;0.5*M626),"Rushed?","OK")))</f>
        <v/>
      </c>
      <c r="O626" s="30"/>
      <c r="P626" s="30"/>
      <c r="Q626" s="34" t="str">
        <f aca="false">IF(OR(B626="",J626=""),"",IF(OR(J626="Wrong",K626="50-50",K626="Guess"),B626+Lists!$Y$5,""))</f>
        <v/>
      </c>
      <c r="R626" s="29"/>
      <c r="S626" s="34" t="str">
        <f aca="false">IF(Q626="","",B626+Lists!$Y$6)</f>
        <v/>
      </c>
      <c r="T626" s="29"/>
      <c r="U626" s="33" t="str">
        <f aca="true">IF(J626="","",IF(Q626="","—",IF(T626="Correct","Mastered",IF(OR(R626="Wrong",T626="Wrong"),"Keep reviewing",IF(AND(R626="",TODAY()&gt;=Q626),"Retry 1 DUE",IF(AND(R626="Correct",T626="",TODAY()&gt;=S626),"Retry 2 DUE",IF(R626="","Retry 1 scheduled","Retry 2 scheduled")))))))</f>
        <v/>
      </c>
    </row>
    <row r="627" customFormat="false" ht="15" hidden="false" customHeight="false" outlineLevel="0" collapsed="false">
      <c r="A627" s="27" t="str">
        <f aca="false">IF(COUNTA(B627:I627)=0,"",ROW()-4)</f>
        <v/>
      </c>
      <c r="B627" s="28"/>
      <c r="C627" s="29"/>
      <c r="D627" s="30"/>
      <c r="E627" s="29"/>
      <c r="F627" s="30"/>
      <c r="G627" s="31"/>
      <c r="H627" s="32"/>
      <c r="I627" s="32"/>
      <c r="J627" s="33" t="str">
        <f aca="false">IF(OR(H627="",I627=""),"",IF(UPPER(SUBSTITUTE(SUBSTITUTE(SUBSTITUTE(H627," ",""),",",""),";",""))=UPPER(SUBSTITUTE(SUBSTITUTE(SUBSTITUTE(I627," ",""),",",""),";","")),"Correct","Wrong"))</f>
        <v/>
      </c>
      <c r="K627" s="29"/>
      <c r="L627" s="29"/>
      <c r="M627" s="27" t="str">
        <f aca="false">IF(E627="","",IFERROR(INDEX(Lists!$G$5:$G$9,MATCH(E627,Lists!$F$5:$F$9,0)),""))</f>
        <v/>
      </c>
      <c r="N627" s="33" t="str">
        <f aca="false">IF(OR(L627="",M627=""),"",IF(L627&gt;M627,"Slow",IF(AND(J627="Wrong",L627&lt;0.5*M627),"Rushed?","OK")))</f>
        <v/>
      </c>
      <c r="O627" s="30"/>
      <c r="P627" s="30"/>
      <c r="Q627" s="34" t="str">
        <f aca="false">IF(OR(B627="",J627=""),"",IF(OR(J627="Wrong",K627="50-50",K627="Guess"),B627+Lists!$Y$5,""))</f>
        <v/>
      </c>
      <c r="R627" s="29"/>
      <c r="S627" s="34" t="str">
        <f aca="false">IF(Q627="","",B627+Lists!$Y$6)</f>
        <v/>
      </c>
      <c r="T627" s="29"/>
      <c r="U627" s="33" t="str">
        <f aca="true">IF(J627="","",IF(Q627="","—",IF(T627="Correct","Mastered",IF(OR(R627="Wrong",T627="Wrong"),"Keep reviewing",IF(AND(R627="",TODAY()&gt;=Q627),"Retry 1 DUE",IF(AND(R627="Correct",T627="",TODAY()&gt;=S627),"Retry 2 DUE",IF(R627="","Retry 1 scheduled","Retry 2 scheduled")))))))</f>
        <v/>
      </c>
    </row>
    <row r="628" customFormat="false" ht="15" hidden="false" customHeight="false" outlineLevel="0" collapsed="false">
      <c r="A628" s="27" t="str">
        <f aca="false">IF(COUNTA(B628:I628)=0,"",ROW()-4)</f>
        <v/>
      </c>
      <c r="B628" s="28"/>
      <c r="C628" s="29"/>
      <c r="D628" s="30"/>
      <c r="E628" s="29"/>
      <c r="F628" s="30"/>
      <c r="G628" s="31"/>
      <c r="H628" s="32"/>
      <c r="I628" s="32"/>
      <c r="J628" s="33" t="str">
        <f aca="false">IF(OR(H628="",I628=""),"",IF(UPPER(SUBSTITUTE(SUBSTITUTE(SUBSTITUTE(H628," ",""),",",""),";",""))=UPPER(SUBSTITUTE(SUBSTITUTE(SUBSTITUTE(I628," ",""),",",""),";","")),"Correct","Wrong"))</f>
        <v/>
      </c>
      <c r="K628" s="29"/>
      <c r="L628" s="29"/>
      <c r="M628" s="27" t="str">
        <f aca="false">IF(E628="","",IFERROR(INDEX(Lists!$G$5:$G$9,MATCH(E628,Lists!$F$5:$F$9,0)),""))</f>
        <v/>
      </c>
      <c r="N628" s="33" t="str">
        <f aca="false">IF(OR(L628="",M628=""),"",IF(L628&gt;M628,"Slow",IF(AND(J628="Wrong",L628&lt;0.5*M628),"Rushed?","OK")))</f>
        <v/>
      </c>
      <c r="O628" s="30"/>
      <c r="P628" s="30"/>
      <c r="Q628" s="34" t="str">
        <f aca="false">IF(OR(B628="",J628=""),"",IF(OR(J628="Wrong",K628="50-50",K628="Guess"),B628+Lists!$Y$5,""))</f>
        <v/>
      </c>
      <c r="R628" s="29"/>
      <c r="S628" s="34" t="str">
        <f aca="false">IF(Q628="","",B628+Lists!$Y$6)</f>
        <v/>
      </c>
      <c r="T628" s="29"/>
      <c r="U628" s="33" t="str">
        <f aca="true">IF(J628="","",IF(Q628="","—",IF(T628="Correct","Mastered",IF(OR(R628="Wrong",T628="Wrong"),"Keep reviewing",IF(AND(R628="",TODAY()&gt;=Q628),"Retry 1 DUE",IF(AND(R628="Correct",T628="",TODAY()&gt;=S628),"Retry 2 DUE",IF(R628="","Retry 1 scheduled","Retry 2 scheduled")))))))</f>
        <v/>
      </c>
    </row>
    <row r="629" customFormat="false" ht="15" hidden="false" customHeight="false" outlineLevel="0" collapsed="false">
      <c r="A629" s="27" t="str">
        <f aca="false">IF(COUNTA(B629:I629)=0,"",ROW()-4)</f>
        <v/>
      </c>
      <c r="B629" s="28"/>
      <c r="C629" s="29"/>
      <c r="D629" s="30"/>
      <c r="E629" s="29"/>
      <c r="F629" s="30"/>
      <c r="G629" s="31"/>
      <c r="H629" s="32"/>
      <c r="I629" s="32"/>
      <c r="J629" s="33" t="str">
        <f aca="false">IF(OR(H629="",I629=""),"",IF(UPPER(SUBSTITUTE(SUBSTITUTE(SUBSTITUTE(H629," ",""),",",""),";",""))=UPPER(SUBSTITUTE(SUBSTITUTE(SUBSTITUTE(I629," ",""),",",""),";","")),"Correct","Wrong"))</f>
        <v/>
      </c>
      <c r="K629" s="29"/>
      <c r="L629" s="29"/>
      <c r="M629" s="27" t="str">
        <f aca="false">IF(E629="","",IFERROR(INDEX(Lists!$G$5:$G$9,MATCH(E629,Lists!$F$5:$F$9,0)),""))</f>
        <v/>
      </c>
      <c r="N629" s="33" t="str">
        <f aca="false">IF(OR(L629="",M629=""),"",IF(L629&gt;M629,"Slow",IF(AND(J629="Wrong",L629&lt;0.5*M629),"Rushed?","OK")))</f>
        <v/>
      </c>
      <c r="O629" s="30"/>
      <c r="P629" s="30"/>
      <c r="Q629" s="34" t="str">
        <f aca="false">IF(OR(B629="",J629=""),"",IF(OR(J629="Wrong",K629="50-50",K629="Guess"),B629+Lists!$Y$5,""))</f>
        <v/>
      </c>
      <c r="R629" s="29"/>
      <c r="S629" s="34" t="str">
        <f aca="false">IF(Q629="","",B629+Lists!$Y$6)</f>
        <v/>
      </c>
      <c r="T629" s="29"/>
      <c r="U629" s="33" t="str">
        <f aca="true">IF(J629="","",IF(Q629="","—",IF(T629="Correct","Mastered",IF(OR(R629="Wrong",T629="Wrong"),"Keep reviewing",IF(AND(R629="",TODAY()&gt;=Q629),"Retry 1 DUE",IF(AND(R629="Correct",T629="",TODAY()&gt;=S629),"Retry 2 DUE",IF(R629="","Retry 1 scheduled","Retry 2 scheduled")))))))</f>
        <v/>
      </c>
    </row>
    <row r="630" customFormat="false" ht="15" hidden="false" customHeight="false" outlineLevel="0" collapsed="false">
      <c r="A630" s="27" t="str">
        <f aca="false">IF(COUNTA(B630:I630)=0,"",ROW()-4)</f>
        <v/>
      </c>
      <c r="B630" s="28"/>
      <c r="C630" s="29"/>
      <c r="D630" s="30"/>
      <c r="E630" s="29"/>
      <c r="F630" s="30"/>
      <c r="G630" s="31"/>
      <c r="H630" s="32"/>
      <c r="I630" s="32"/>
      <c r="J630" s="33" t="str">
        <f aca="false">IF(OR(H630="",I630=""),"",IF(UPPER(SUBSTITUTE(SUBSTITUTE(SUBSTITUTE(H630," ",""),",",""),";",""))=UPPER(SUBSTITUTE(SUBSTITUTE(SUBSTITUTE(I630," ",""),",",""),";","")),"Correct","Wrong"))</f>
        <v/>
      </c>
      <c r="K630" s="29"/>
      <c r="L630" s="29"/>
      <c r="M630" s="27" t="str">
        <f aca="false">IF(E630="","",IFERROR(INDEX(Lists!$G$5:$G$9,MATCH(E630,Lists!$F$5:$F$9,0)),""))</f>
        <v/>
      </c>
      <c r="N630" s="33" t="str">
        <f aca="false">IF(OR(L630="",M630=""),"",IF(L630&gt;M630,"Slow",IF(AND(J630="Wrong",L630&lt;0.5*M630),"Rushed?","OK")))</f>
        <v/>
      </c>
      <c r="O630" s="30"/>
      <c r="P630" s="30"/>
      <c r="Q630" s="34" t="str">
        <f aca="false">IF(OR(B630="",J630=""),"",IF(OR(J630="Wrong",K630="50-50",K630="Guess"),B630+Lists!$Y$5,""))</f>
        <v/>
      </c>
      <c r="R630" s="29"/>
      <c r="S630" s="34" t="str">
        <f aca="false">IF(Q630="","",B630+Lists!$Y$6)</f>
        <v/>
      </c>
      <c r="T630" s="29"/>
      <c r="U630" s="33" t="str">
        <f aca="true">IF(J630="","",IF(Q630="","—",IF(T630="Correct","Mastered",IF(OR(R630="Wrong",T630="Wrong"),"Keep reviewing",IF(AND(R630="",TODAY()&gt;=Q630),"Retry 1 DUE",IF(AND(R630="Correct",T630="",TODAY()&gt;=S630),"Retry 2 DUE",IF(R630="","Retry 1 scheduled","Retry 2 scheduled")))))))</f>
        <v/>
      </c>
    </row>
    <row r="631" customFormat="false" ht="15" hidden="false" customHeight="false" outlineLevel="0" collapsed="false">
      <c r="A631" s="27" t="str">
        <f aca="false">IF(COUNTA(B631:I631)=0,"",ROW()-4)</f>
        <v/>
      </c>
      <c r="B631" s="28"/>
      <c r="C631" s="29"/>
      <c r="D631" s="30"/>
      <c r="E631" s="29"/>
      <c r="F631" s="30"/>
      <c r="G631" s="31"/>
      <c r="H631" s="32"/>
      <c r="I631" s="32"/>
      <c r="J631" s="33" t="str">
        <f aca="false">IF(OR(H631="",I631=""),"",IF(UPPER(SUBSTITUTE(SUBSTITUTE(SUBSTITUTE(H631," ",""),",",""),";",""))=UPPER(SUBSTITUTE(SUBSTITUTE(SUBSTITUTE(I631," ",""),",",""),";","")),"Correct","Wrong"))</f>
        <v/>
      </c>
      <c r="K631" s="29"/>
      <c r="L631" s="29"/>
      <c r="M631" s="27" t="str">
        <f aca="false">IF(E631="","",IFERROR(INDEX(Lists!$G$5:$G$9,MATCH(E631,Lists!$F$5:$F$9,0)),""))</f>
        <v/>
      </c>
      <c r="N631" s="33" t="str">
        <f aca="false">IF(OR(L631="",M631=""),"",IF(L631&gt;M631,"Slow",IF(AND(J631="Wrong",L631&lt;0.5*M631),"Rushed?","OK")))</f>
        <v/>
      </c>
      <c r="O631" s="30"/>
      <c r="P631" s="30"/>
      <c r="Q631" s="34" t="str">
        <f aca="false">IF(OR(B631="",J631=""),"",IF(OR(J631="Wrong",K631="50-50",K631="Guess"),B631+Lists!$Y$5,""))</f>
        <v/>
      </c>
      <c r="R631" s="29"/>
      <c r="S631" s="34" t="str">
        <f aca="false">IF(Q631="","",B631+Lists!$Y$6)</f>
        <v/>
      </c>
      <c r="T631" s="29"/>
      <c r="U631" s="33" t="str">
        <f aca="true">IF(J631="","",IF(Q631="","—",IF(T631="Correct","Mastered",IF(OR(R631="Wrong",T631="Wrong"),"Keep reviewing",IF(AND(R631="",TODAY()&gt;=Q631),"Retry 1 DUE",IF(AND(R631="Correct",T631="",TODAY()&gt;=S631),"Retry 2 DUE",IF(R631="","Retry 1 scheduled","Retry 2 scheduled")))))))</f>
        <v/>
      </c>
    </row>
    <row r="632" customFormat="false" ht="15" hidden="false" customHeight="false" outlineLevel="0" collapsed="false">
      <c r="A632" s="27" t="str">
        <f aca="false">IF(COUNTA(B632:I632)=0,"",ROW()-4)</f>
        <v/>
      </c>
      <c r="B632" s="28"/>
      <c r="C632" s="29"/>
      <c r="D632" s="30"/>
      <c r="E632" s="29"/>
      <c r="F632" s="30"/>
      <c r="G632" s="31"/>
      <c r="H632" s="32"/>
      <c r="I632" s="32"/>
      <c r="J632" s="33" t="str">
        <f aca="false">IF(OR(H632="",I632=""),"",IF(UPPER(SUBSTITUTE(SUBSTITUTE(SUBSTITUTE(H632," ",""),",",""),";",""))=UPPER(SUBSTITUTE(SUBSTITUTE(SUBSTITUTE(I632," ",""),",",""),";","")),"Correct","Wrong"))</f>
        <v/>
      </c>
      <c r="K632" s="29"/>
      <c r="L632" s="29"/>
      <c r="M632" s="27" t="str">
        <f aca="false">IF(E632="","",IFERROR(INDEX(Lists!$G$5:$G$9,MATCH(E632,Lists!$F$5:$F$9,0)),""))</f>
        <v/>
      </c>
      <c r="N632" s="33" t="str">
        <f aca="false">IF(OR(L632="",M632=""),"",IF(L632&gt;M632,"Slow",IF(AND(J632="Wrong",L632&lt;0.5*M632),"Rushed?","OK")))</f>
        <v/>
      </c>
      <c r="O632" s="30"/>
      <c r="P632" s="30"/>
      <c r="Q632" s="34" t="str">
        <f aca="false">IF(OR(B632="",J632=""),"",IF(OR(J632="Wrong",K632="50-50",K632="Guess"),B632+Lists!$Y$5,""))</f>
        <v/>
      </c>
      <c r="R632" s="29"/>
      <c r="S632" s="34" t="str">
        <f aca="false">IF(Q632="","",B632+Lists!$Y$6)</f>
        <v/>
      </c>
      <c r="T632" s="29"/>
      <c r="U632" s="33" t="str">
        <f aca="true">IF(J632="","",IF(Q632="","—",IF(T632="Correct","Mastered",IF(OR(R632="Wrong",T632="Wrong"),"Keep reviewing",IF(AND(R632="",TODAY()&gt;=Q632),"Retry 1 DUE",IF(AND(R632="Correct",T632="",TODAY()&gt;=S632),"Retry 2 DUE",IF(R632="","Retry 1 scheduled","Retry 2 scheduled")))))))</f>
        <v/>
      </c>
    </row>
    <row r="633" customFormat="false" ht="15" hidden="false" customHeight="false" outlineLevel="0" collapsed="false">
      <c r="A633" s="27" t="str">
        <f aca="false">IF(COUNTA(B633:I633)=0,"",ROW()-4)</f>
        <v/>
      </c>
      <c r="B633" s="28"/>
      <c r="C633" s="29"/>
      <c r="D633" s="30"/>
      <c r="E633" s="29"/>
      <c r="F633" s="30"/>
      <c r="G633" s="31"/>
      <c r="H633" s="32"/>
      <c r="I633" s="32"/>
      <c r="J633" s="33" t="str">
        <f aca="false">IF(OR(H633="",I633=""),"",IF(UPPER(SUBSTITUTE(SUBSTITUTE(SUBSTITUTE(H633," ",""),",",""),";",""))=UPPER(SUBSTITUTE(SUBSTITUTE(SUBSTITUTE(I633," ",""),",",""),";","")),"Correct","Wrong"))</f>
        <v/>
      </c>
      <c r="K633" s="29"/>
      <c r="L633" s="29"/>
      <c r="M633" s="27" t="str">
        <f aca="false">IF(E633="","",IFERROR(INDEX(Lists!$G$5:$G$9,MATCH(E633,Lists!$F$5:$F$9,0)),""))</f>
        <v/>
      </c>
      <c r="N633" s="33" t="str">
        <f aca="false">IF(OR(L633="",M633=""),"",IF(L633&gt;M633,"Slow",IF(AND(J633="Wrong",L633&lt;0.5*M633),"Rushed?","OK")))</f>
        <v/>
      </c>
      <c r="O633" s="30"/>
      <c r="P633" s="30"/>
      <c r="Q633" s="34" t="str">
        <f aca="false">IF(OR(B633="",J633=""),"",IF(OR(J633="Wrong",K633="50-50",K633="Guess"),B633+Lists!$Y$5,""))</f>
        <v/>
      </c>
      <c r="R633" s="29"/>
      <c r="S633" s="34" t="str">
        <f aca="false">IF(Q633="","",B633+Lists!$Y$6)</f>
        <v/>
      </c>
      <c r="T633" s="29"/>
      <c r="U633" s="33" t="str">
        <f aca="true">IF(J633="","",IF(Q633="","—",IF(T633="Correct","Mastered",IF(OR(R633="Wrong",T633="Wrong"),"Keep reviewing",IF(AND(R633="",TODAY()&gt;=Q633),"Retry 1 DUE",IF(AND(R633="Correct",T633="",TODAY()&gt;=S633),"Retry 2 DUE",IF(R633="","Retry 1 scheduled","Retry 2 scheduled")))))))</f>
        <v/>
      </c>
    </row>
    <row r="634" customFormat="false" ht="15" hidden="false" customHeight="false" outlineLevel="0" collapsed="false">
      <c r="A634" s="27" t="str">
        <f aca="false">IF(COUNTA(B634:I634)=0,"",ROW()-4)</f>
        <v/>
      </c>
      <c r="B634" s="28"/>
      <c r="C634" s="29"/>
      <c r="D634" s="30"/>
      <c r="E634" s="29"/>
      <c r="F634" s="30"/>
      <c r="G634" s="31"/>
      <c r="H634" s="32"/>
      <c r="I634" s="32"/>
      <c r="J634" s="33" t="str">
        <f aca="false">IF(OR(H634="",I634=""),"",IF(UPPER(SUBSTITUTE(SUBSTITUTE(SUBSTITUTE(H634," ",""),",",""),";",""))=UPPER(SUBSTITUTE(SUBSTITUTE(SUBSTITUTE(I634," ",""),",",""),";","")),"Correct","Wrong"))</f>
        <v/>
      </c>
      <c r="K634" s="29"/>
      <c r="L634" s="29"/>
      <c r="M634" s="27" t="str">
        <f aca="false">IF(E634="","",IFERROR(INDEX(Lists!$G$5:$G$9,MATCH(E634,Lists!$F$5:$F$9,0)),""))</f>
        <v/>
      </c>
      <c r="N634" s="33" t="str">
        <f aca="false">IF(OR(L634="",M634=""),"",IF(L634&gt;M634,"Slow",IF(AND(J634="Wrong",L634&lt;0.5*M634),"Rushed?","OK")))</f>
        <v/>
      </c>
      <c r="O634" s="30"/>
      <c r="P634" s="30"/>
      <c r="Q634" s="34" t="str">
        <f aca="false">IF(OR(B634="",J634=""),"",IF(OR(J634="Wrong",K634="50-50",K634="Guess"),B634+Lists!$Y$5,""))</f>
        <v/>
      </c>
      <c r="R634" s="29"/>
      <c r="S634" s="34" t="str">
        <f aca="false">IF(Q634="","",B634+Lists!$Y$6)</f>
        <v/>
      </c>
      <c r="T634" s="29"/>
      <c r="U634" s="33" t="str">
        <f aca="true">IF(J634="","",IF(Q634="","—",IF(T634="Correct","Mastered",IF(OR(R634="Wrong",T634="Wrong"),"Keep reviewing",IF(AND(R634="",TODAY()&gt;=Q634),"Retry 1 DUE",IF(AND(R634="Correct",T634="",TODAY()&gt;=S634),"Retry 2 DUE",IF(R634="","Retry 1 scheduled","Retry 2 scheduled")))))))</f>
        <v/>
      </c>
    </row>
    <row r="635" customFormat="false" ht="15" hidden="false" customHeight="false" outlineLevel="0" collapsed="false">
      <c r="A635" s="27" t="str">
        <f aca="false">IF(COUNTA(B635:I635)=0,"",ROW()-4)</f>
        <v/>
      </c>
      <c r="B635" s="28"/>
      <c r="C635" s="29"/>
      <c r="D635" s="30"/>
      <c r="E635" s="29"/>
      <c r="F635" s="30"/>
      <c r="G635" s="31"/>
      <c r="H635" s="32"/>
      <c r="I635" s="32"/>
      <c r="J635" s="33" t="str">
        <f aca="false">IF(OR(H635="",I635=""),"",IF(UPPER(SUBSTITUTE(SUBSTITUTE(SUBSTITUTE(H635," ",""),",",""),";",""))=UPPER(SUBSTITUTE(SUBSTITUTE(SUBSTITUTE(I635," ",""),",",""),";","")),"Correct","Wrong"))</f>
        <v/>
      </c>
      <c r="K635" s="29"/>
      <c r="L635" s="29"/>
      <c r="M635" s="27" t="str">
        <f aca="false">IF(E635="","",IFERROR(INDEX(Lists!$G$5:$G$9,MATCH(E635,Lists!$F$5:$F$9,0)),""))</f>
        <v/>
      </c>
      <c r="N635" s="33" t="str">
        <f aca="false">IF(OR(L635="",M635=""),"",IF(L635&gt;M635,"Slow",IF(AND(J635="Wrong",L635&lt;0.5*M635),"Rushed?","OK")))</f>
        <v/>
      </c>
      <c r="O635" s="30"/>
      <c r="P635" s="30"/>
      <c r="Q635" s="34" t="str">
        <f aca="false">IF(OR(B635="",J635=""),"",IF(OR(J635="Wrong",K635="50-50",K635="Guess"),B635+Lists!$Y$5,""))</f>
        <v/>
      </c>
      <c r="R635" s="29"/>
      <c r="S635" s="34" t="str">
        <f aca="false">IF(Q635="","",B635+Lists!$Y$6)</f>
        <v/>
      </c>
      <c r="T635" s="29"/>
      <c r="U635" s="33" t="str">
        <f aca="true">IF(J635="","",IF(Q635="","—",IF(T635="Correct","Mastered",IF(OR(R635="Wrong",T635="Wrong"),"Keep reviewing",IF(AND(R635="",TODAY()&gt;=Q635),"Retry 1 DUE",IF(AND(R635="Correct",T635="",TODAY()&gt;=S635),"Retry 2 DUE",IF(R635="","Retry 1 scheduled","Retry 2 scheduled")))))))</f>
        <v/>
      </c>
    </row>
    <row r="636" customFormat="false" ht="15" hidden="false" customHeight="false" outlineLevel="0" collapsed="false">
      <c r="A636" s="27" t="str">
        <f aca="false">IF(COUNTA(B636:I636)=0,"",ROW()-4)</f>
        <v/>
      </c>
      <c r="B636" s="28"/>
      <c r="C636" s="29"/>
      <c r="D636" s="30"/>
      <c r="E636" s="29"/>
      <c r="F636" s="30"/>
      <c r="G636" s="31"/>
      <c r="H636" s="32"/>
      <c r="I636" s="32"/>
      <c r="J636" s="33" t="str">
        <f aca="false">IF(OR(H636="",I636=""),"",IF(UPPER(SUBSTITUTE(SUBSTITUTE(SUBSTITUTE(H636," ",""),",",""),";",""))=UPPER(SUBSTITUTE(SUBSTITUTE(SUBSTITUTE(I636," ",""),",",""),";","")),"Correct","Wrong"))</f>
        <v/>
      </c>
      <c r="K636" s="29"/>
      <c r="L636" s="29"/>
      <c r="M636" s="27" t="str">
        <f aca="false">IF(E636="","",IFERROR(INDEX(Lists!$G$5:$G$9,MATCH(E636,Lists!$F$5:$F$9,0)),""))</f>
        <v/>
      </c>
      <c r="N636" s="33" t="str">
        <f aca="false">IF(OR(L636="",M636=""),"",IF(L636&gt;M636,"Slow",IF(AND(J636="Wrong",L636&lt;0.5*M636),"Rushed?","OK")))</f>
        <v/>
      </c>
      <c r="O636" s="30"/>
      <c r="P636" s="30"/>
      <c r="Q636" s="34" t="str">
        <f aca="false">IF(OR(B636="",J636=""),"",IF(OR(J636="Wrong",K636="50-50",K636="Guess"),B636+Lists!$Y$5,""))</f>
        <v/>
      </c>
      <c r="R636" s="29"/>
      <c r="S636" s="34" t="str">
        <f aca="false">IF(Q636="","",B636+Lists!$Y$6)</f>
        <v/>
      </c>
      <c r="T636" s="29"/>
      <c r="U636" s="33" t="str">
        <f aca="true">IF(J636="","",IF(Q636="","—",IF(T636="Correct","Mastered",IF(OR(R636="Wrong",T636="Wrong"),"Keep reviewing",IF(AND(R636="",TODAY()&gt;=Q636),"Retry 1 DUE",IF(AND(R636="Correct",T636="",TODAY()&gt;=S636),"Retry 2 DUE",IF(R636="","Retry 1 scheduled","Retry 2 scheduled")))))))</f>
        <v/>
      </c>
    </row>
    <row r="637" customFormat="false" ht="15" hidden="false" customHeight="false" outlineLevel="0" collapsed="false">
      <c r="A637" s="27" t="str">
        <f aca="false">IF(COUNTA(B637:I637)=0,"",ROW()-4)</f>
        <v/>
      </c>
      <c r="B637" s="28"/>
      <c r="C637" s="29"/>
      <c r="D637" s="30"/>
      <c r="E637" s="29"/>
      <c r="F637" s="30"/>
      <c r="G637" s="31"/>
      <c r="H637" s="32"/>
      <c r="I637" s="32"/>
      <c r="J637" s="33" t="str">
        <f aca="false">IF(OR(H637="",I637=""),"",IF(UPPER(SUBSTITUTE(SUBSTITUTE(SUBSTITUTE(H637," ",""),",",""),";",""))=UPPER(SUBSTITUTE(SUBSTITUTE(SUBSTITUTE(I637," ",""),",",""),";","")),"Correct","Wrong"))</f>
        <v/>
      </c>
      <c r="K637" s="29"/>
      <c r="L637" s="29"/>
      <c r="M637" s="27" t="str">
        <f aca="false">IF(E637="","",IFERROR(INDEX(Lists!$G$5:$G$9,MATCH(E637,Lists!$F$5:$F$9,0)),""))</f>
        <v/>
      </c>
      <c r="N637" s="33" t="str">
        <f aca="false">IF(OR(L637="",M637=""),"",IF(L637&gt;M637,"Slow",IF(AND(J637="Wrong",L637&lt;0.5*M637),"Rushed?","OK")))</f>
        <v/>
      </c>
      <c r="O637" s="30"/>
      <c r="P637" s="30"/>
      <c r="Q637" s="34" t="str">
        <f aca="false">IF(OR(B637="",J637=""),"",IF(OR(J637="Wrong",K637="50-50",K637="Guess"),B637+Lists!$Y$5,""))</f>
        <v/>
      </c>
      <c r="R637" s="29"/>
      <c r="S637" s="34" t="str">
        <f aca="false">IF(Q637="","",B637+Lists!$Y$6)</f>
        <v/>
      </c>
      <c r="T637" s="29"/>
      <c r="U637" s="33" t="str">
        <f aca="true">IF(J637="","",IF(Q637="","—",IF(T637="Correct","Mastered",IF(OR(R637="Wrong",T637="Wrong"),"Keep reviewing",IF(AND(R637="",TODAY()&gt;=Q637),"Retry 1 DUE",IF(AND(R637="Correct",T637="",TODAY()&gt;=S637),"Retry 2 DUE",IF(R637="","Retry 1 scheduled","Retry 2 scheduled")))))))</f>
        <v/>
      </c>
    </row>
    <row r="638" customFormat="false" ht="15" hidden="false" customHeight="false" outlineLevel="0" collapsed="false">
      <c r="A638" s="27" t="str">
        <f aca="false">IF(COUNTA(B638:I638)=0,"",ROW()-4)</f>
        <v/>
      </c>
      <c r="B638" s="28"/>
      <c r="C638" s="29"/>
      <c r="D638" s="30"/>
      <c r="E638" s="29"/>
      <c r="F638" s="30"/>
      <c r="G638" s="31"/>
      <c r="H638" s="32"/>
      <c r="I638" s="32"/>
      <c r="J638" s="33" t="str">
        <f aca="false">IF(OR(H638="",I638=""),"",IF(UPPER(SUBSTITUTE(SUBSTITUTE(SUBSTITUTE(H638," ",""),",",""),";",""))=UPPER(SUBSTITUTE(SUBSTITUTE(SUBSTITUTE(I638," ",""),",",""),";","")),"Correct","Wrong"))</f>
        <v/>
      </c>
      <c r="K638" s="29"/>
      <c r="L638" s="29"/>
      <c r="M638" s="27" t="str">
        <f aca="false">IF(E638="","",IFERROR(INDEX(Lists!$G$5:$G$9,MATCH(E638,Lists!$F$5:$F$9,0)),""))</f>
        <v/>
      </c>
      <c r="N638" s="33" t="str">
        <f aca="false">IF(OR(L638="",M638=""),"",IF(L638&gt;M638,"Slow",IF(AND(J638="Wrong",L638&lt;0.5*M638),"Rushed?","OK")))</f>
        <v/>
      </c>
      <c r="O638" s="30"/>
      <c r="P638" s="30"/>
      <c r="Q638" s="34" t="str">
        <f aca="false">IF(OR(B638="",J638=""),"",IF(OR(J638="Wrong",K638="50-50",K638="Guess"),B638+Lists!$Y$5,""))</f>
        <v/>
      </c>
      <c r="R638" s="29"/>
      <c r="S638" s="34" t="str">
        <f aca="false">IF(Q638="","",B638+Lists!$Y$6)</f>
        <v/>
      </c>
      <c r="T638" s="29"/>
      <c r="U638" s="33" t="str">
        <f aca="true">IF(J638="","",IF(Q638="","—",IF(T638="Correct","Mastered",IF(OR(R638="Wrong",T638="Wrong"),"Keep reviewing",IF(AND(R638="",TODAY()&gt;=Q638),"Retry 1 DUE",IF(AND(R638="Correct",T638="",TODAY()&gt;=S638),"Retry 2 DUE",IF(R638="","Retry 1 scheduled","Retry 2 scheduled")))))))</f>
        <v/>
      </c>
    </row>
    <row r="639" customFormat="false" ht="15" hidden="false" customHeight="false" outlineLevel="0" collapsed="false">
      <c r="A639" s="27" t="str">
        <f aca="false">IF(COUNTA(B639:I639)=0,"",ROW()-4)</f>
        <v/>
      </c>
      <c r="B639" s="28"/>
      <c r="C639" s="29"/>
      <c r="D639" s="30"/>
      <c r="E639" s="29"/>
      <c r="F639" s="30"/>
      <c r="G639" s="31"/>
      <c r="H639" s="32"/>
      <c r="I639" s="32"/>
      <c r="J639" s="33" t="str">
        <f aca="false">IF(OR(H639="",I639=""),"",IF(UPPER(SUBSTITUTE(SUBSTITUTE(SUBSTITUTE(H639," ",""),",",""),";",""))=UPPER(SUBSTITUTE(SUBSTITUTE(SUBSTITUTE(I639," ",""),",",""),";","")),"Correct","Wrong"))</f>
        <v/>
      </c>
      <c r="K639" s="29"/>
      <c r="L639" s="29"/>
      <c r="M639" s="27" t="str">
        <f aca="false">IF(E639="","",IFERROR(INDEX(Lists!$G$5:$G$9,MATCH(E639,Lists!$F$5:$F$9,0)),""))</f>
        <v/>
      </c>
      <c r="N639" s="33" t="str">
        <f aca="false">IF(OR(L639="",M639=""),"",IF(L639&gt;M639,"Slow",IF(AND(J639="Wrong",L639&lt;0.5*M639),"Rushed?","OK")))</f>
        <v/>
      </c>
      <c r="O639" s="30"/>
      <c r="P639" s="30"/>
      <c r="Q639" s="34" t="str">
        <f aca="false">IF(OR(B639="",J639=""),"",IF(OR(J639="Wrong",K639="50-50",K639="Guess"),B639+Lists!$Y$5,""))</f>
        <v/>
      </c>
      <c r="R639" s="29"/>
      <c r="S639" s="34" t="str">
        <f aca="false">IF(Q639="","",B639+Lists!$Y$6)</f>
        <v/>
      </c>
      <c r="T639" s="29"/>
      <c r="U639" s="33" t="str">
        <f aca="true">IF(J639="","",IF(Q639="","—",IF(T639="Correct","Mastered",IF(OR(R639="Wrong",T639="Wrong"),"Keep reviewing",IF(AND(R639="",TODAY()&gt;=Q639),"Retry 1 DUE",IF(AND(R639="Correct",T639="",TODAY()&gt;=S639),"Retry 2 DUE",IF(R639="","Retry 1 scheduled","Retry 2 scheduled")))))))</f>
        <v/>
      </c>
    </row>
    <row r="640" customFormat="false" ht="15" hidden="false" customHeight="false" outlineLevel="0" collapsed="false">
      <c r="A640" s="27" t="str">
        <f aca="false">IF(COUNTA(B640:I640)=0,"",ROW()-4)</f>
        <v/>
      </c>
      <c r="B640" s="28"/>
      <c r="C640" s="29"/>
      <c r="D640" s="30"/>
      <c r="E640" s="29"/>
      <c r="F640" s="30"/>
      <c r="G640" s="31"/>
      <c r="H640" s="32"/>
      <c r="I640" s="32"/>
      <c r="J640" s="33" t="str">
        <f aca="false">IF(OR(H640="",I640=""),"",IF(UPPER(SUBSTITUTE(SUBSTITUTE(SUBSTITUTE(H640," ",""),",",""),";",""))=UPPER(SUBSTITUTE(SUBSTITUTE(SUBSTITUTE(I640," ",""),",",""),";","")),"Correct","Wrong"))</f>
        <v/>
      </c>
      <c r="K640" s="29"/>
      <c r="L640" s="29"/>
      <c r="M640" s="27" t="str">
        <f aca="false">IF(E640="","",IFERROR(INDEX(Lists!$G$5:$G$9,MATCH(E640,Lists!$F$5:$F$9,0)),""))</f>
        <v/>
      </c>
      <c r="N640" s="33" t="str">
        <f aca="false">IF(OR(L640="",M640=""),"",IF(L640&gt;M640,"Slow",IF(AND(J640="Wrong",L640&lt;0.5*M640),"Rushed?","OK")))</f>
        <v/>
      </c>
      <c r="O640" s="30"/>
      <c r="P640" s="30"/>
      <c r="Q640" s="34" t="str">
        <f aca="false">IF(OR(B640="",J640=""),"",IF(OR(J640="Wrong",K640="50-50",K640="Guess"),B640+Lists!$Y$5,""))</f>
        <v/>
      </c>
      <c r="R640" s="29"/>
      <c r="S640" s="34" t="str">
        <f aca="false">IF(Q640="","",B640+Lists!$Y$6)</f>
        <v/>
      </c>
      <c r="T640" s="29"/>
      <c r="U640" s="33" t="str">
        <f aca="true">IF(J640="","",IF(Q640="","—",IF(T640="Correct","Mastered",IF(OR(R640="Wrong",T640="Wrong"),"Keep reviewing",IF(AND(R640="",TODAY()&gt;=Q640),"Retry 1 DUE",IF(AND(R640="Correct",T640="",TODAY()&gt;=S640),"Retry 2 DUE",IF(R640="","Retry 1 scheduled","Retry 2 scheduled")))))))</f>
        <v/>
      </c>
    </row>
    <row r="641" customFormat="false" ht="15" hidden="false" customHeight="false" outlineLevel="0" collapsed="false">
      <c r="A641" s="27" t="str">
        <f aca="false">IF(COUNTA(B641:I641)=0,"",ROW()-4)</f>
        <v/>
      </c>
      <c r="B641" s="28"/>
      <c r="C641" s="29"/>
      <c r="D641" s="30"/>
      <c r="E641" s="29"/>
      <c r="F641" s="30"/>
      <c r="G641" s="31"/>
      <c r="H641" s="32"/>
      <c r="I641" s="32"/>
      <c r="J641" s="33" t="str">
        <f aca="false">IF(OR(H641="",I641=""),"",IF(UPPER(SUBSTITUTE(SUBSTITUTE(SUBSTITUTE(H641," ",""),",",""),";",""))=UPPER(SUBSTITUTE(SUBSTITUTE(SUBSTITUTE(I641," ",""),",",""),";","")),"Correct","Wrong"))</f>
        <v/>
      </c>
      <c r="K641" s="29"/>
      <c r="L641" s="29"/>
      <c r="M641" s="27" t="str">
        <f aca="false">IF(E641="","",IFERROR(INDEX(Lists!$G$5:$G$9,MATCH(E641,Lists!$F$5:$F$9,0)),""))</f>
        <v/>
      </c>
      <c r="N641" s="33" t="str">
        <f aca="false">IF(OR(L641="",M641=""),"",IF(L641&gt;M641,"Slow",IF(AND(J641="Wrong",L641&lt;0.5*M641),"Rushed?","OK")))</f>
        <v/>
      </c>
      <c r="O641" s="30"/>
      <c r="P641" s="30"/>
      <c r="Q641" s="34" t="str">
        <f aca="false">IF(OR(B641="",J641=""),"",IF(OR(J641="Wrong",K641="50-50",K641="Guess"),B641+Lists!$Y$5,""))</f>
        <v/>
      </c>
      <c r="R641" s="29"/>
      <c r="S641" s="34" t="str">
        <f aca="false">IF(Q641="","",B641+Lists!$Y$6)</f>
        <v/>
      </c>
      <c r="T641" s="29"/>
      <c r="U641" s="33" t="str">
        <f aca="true">IF(J641="","",IF(Q641="","—",IF(T641="Correct","Mastered",IF(OR(R641="Wrong",T641="Wrong"),"Keep reviewing",IF(AND(R641="",TODAY()&gt;=Q641),"Retry 1 DUE",IF(AND(R641="Correct",T641="",TODAY()&gt;=S641),"Retry 2 DUE",IF(R641="","Retry 1 scheduled","Retry 2 scheduled")))))))</f>
        <v/>
      </c>
    </row>
    <row r="642" customFormat="false" ht="15" hidden="false" customHeight="false" outlineLevel="0" collapsed="false">
      <c r="A642" s="27" t="str">
        <f aca="false">IF(COUNTA(B642:I642)=0,"",ROW()-4)</f>
        <v/>
      </c>
      <c r="B642" s="28"/>
      <c r="C642" s="29"/>
      <c r="D642" s="30"/>
      <c r="E642" s="29"/>
      <c r="F642" s="30"/>
      <c r="G642" s="31"/>
      <c r="H642" s="32"/>
      <c r="I642" s="32"/>
      <c r="J642" s="33" t="str">
        <f aca="false">IF(OR(H642="",I642=""),"",IF(UPPER(SUBSTITUTE(SUBSTITUTE(SUBSTITUTE(H642," ",""),",",""),";",""))=UPPER(SUBSTITUTE(SUBSTITUTE(SUBSTITUTE(I642," ",""),",",""),";","")),"Correct","Wrong"))</f>
        <v/>
      </c>
      <c r="K642" s="29"/>
      <c r="L642" s="29"/>
      <c r="M642" s="27" t="str">
        <f aca="false">IF(E642="","",IFERROR(INDEX(Lists!$G$5:$G$9,MATCH(E642,Lists!$F$5:$F$9,0)),""))</f>
        <v/>
      </c>
      <c r="N642" s="33" t="str">
        <f aca="false">IF(OR(L642="",M642=""),"",IF(L642&gt;M642,"Slow",IF(AND(J642="Wrong",L642&lt;0.5*M642),"Rushed?","OK")))</f>
        <v/>
      </c>
      <c r="O642" s="30"/>
      <c r="P642" s="30"/>
      <c r="Q642" s="34" t="str">
        <f aca="false">IF(OR(B642="",J642=""),"",IF(OR(J642="Wrong",K642="50-50",K642="Guess"),B642+Lists!$Y$5,""))</f>
        <v/>
      </c>
      <c r="R642" s="29"/>
      <c r="S642" s="34" t="str">
        <f aca="false">IF(Q642="","",B642+Lists!$Y$6)</f>
        <v/>
      </c>
      <c r="T642" s="29"/>
      <c r="U642" s="33" t="str">
        <f aca="true">IF(J642="","",IF(Q642="","—",IF(T642="Correct","Mastered",IF(OR(R642="Wrong",T642="Wrong"),"Keep reviewing",IF(AND(R642="",TODAY()&gt;=Q642),"Retry 1 DUE",IF(AND(R642="Correct",T642="",TODAY()&gt;=S642),"Retry 2 DUE",IF(R642="","Retry 1 scheduled","Retry 2 scheduled")))))))</f>
        <v/>
      </c>
    </row>
    <row r="643" customFormat="false" ht="15" hidden="false" customHeight="false" outlineLevel="0" collapsed="false">
      <c r="A643" s="27" t="str">
        <f aca="false">IF(COUNTA(B643:I643)=0,"",ROW()-4)</f>
        <v/>
      </c>
      <c r="B643" s="28"/>
      <c r="C643" s="29"/>
      <c r="D643" s="30"/>
      <c r="E643" s="29"/>
      <c r="F643" s="30"/>
      <c r="G643" s="31"/>
      <c r="H643" s="32"/>
      <c r="I643" s="32"/>
      <c r="J643" s="33" t="str">
        <f aca="false">IF(OR(H643="",I643=""),"",IF(UPPER(SUBSTITUTE(SUBSTITUTE(SUBSTITUTE(H643," ",""),",",""),";",""))=UPPER(SUBSTITUTE(SUBSTITUTE(SUBSTITUTE(I643," ",""),",",""),";","")),"Correct","Wrong"))</f>
        <v/>
      </c>
      <c r="K643" s="29"/>
      <c r="L643" s="29"/>
      <c r="M643" s="27" t="str">
        <f aca="false">IF(E643="","",IFERROR(INDEX(Lists!$G$5:$G$9,MATCH(E643,Lists!$F$5:$F$9,0)),""))</f>
        <v/>
      </c>
      <c r="N643" s="33" t="str">
        <f aca="false">IF(OR(L643="",M643=""),"",IF(L643&gt;M643,"Slow",IF(AND(J643="Wrong",L643&lt;0.5*M643),"Rushed?","OK")))</f>
        <v/>
      </c>
      <c r="O643" s="30"/>
      <c r="P643" s="30"/>
      <c r="Q643" s="34" t="str">
        <f aca="false">IF(OR(B643="",J643=""),"",IF(OR(J643="Wrong",K643="50-50",K643="Guess"),B643+Lists!$Y$5,""))</f>
        <v/>
      </c>
      <c r="R643" s="29"/>
      <c r="S643" s="34" t="str">
        <f aca="false">IF(Q643="","",B643+Lists!$Y$6)</f>
        <v/>
      </c>
      <c r="T643" s="29"/>
      <c r="U643" s="33" t="str">
        <f aca="true">IF(J643="","",IF(Q643="","—",IF(T643="Correct","Mastered",IF(OR(R643="Wrong",T643="Wrong"),"Keep reviewing",IF(AND(R643="",TODAY()&gt;=Q643),"Retry 1 DUE",IF(AND(R643="Correct",T643="",TODAY()&gt;=S643),"Retry 2 DUE",IF(R643="","Retry 1 scheduled","Retry 2 scheduled")))))))</f>
        <v/>
      </c>
    </row>
    <row r="644" customFormat="false" ht="15" hidden="false" customHeight="false" outlineLevel="0" collapsed="false">
      <c r="A644" s="27" t="str">
        <f aca="false">IF(COUNTA(B644:I644)=0,"",ROW()-4)</f>
        <v/>
      </c>
      <c r="B644" s="28"/>
      <c r="C644" s="29"/>
      <c r="D644" s="30"/>
      <c r="E644" s="29"/>
      <c r="F644" s="30"/>
      <c r="G644" s="31"/>
      <c r="H644" s="32"/>
      <c r="I644" s="32"/>
      <c r="J644" s="33" t="str">
        <f aca="false">IF(OR(H644="",I644=""),"",IF(UPPER(SUBSTITUTE(SUBSTITUTE(SUBSTITUTE(H644," ",""),",",""),";",""))=UPPER(SUBSTITUTE(SUBSTITUTE(SUBSTITUTE(I644," ",""),",",""),";","")),"Correct","Wrong"))</f>
        <v/>
      </c>
      <c r="K644" s="29"/>
      <c r="L644" s="29"/>
      <c r="M644" s="27" t="str">
        <f aca="false">IF(E644="","",IFERROR(INDEX(Lists!$G$5:$G$9,MATCH(E644,Lists!$F$5:$F$9,0)),""))</f>
        <v/>
      </c>
      <c r="N644" s="33" t="str">
        <f aca="false">IF(OR(L644="",M644=""),"",IF(L644&gt;M644,"Slow",IF(AND(J644="Wrong",L644&lt;0.5*M644),"Rushed?","OK")))</f>
        <v/>
      </c>
      <c r="O644" s="30"/>
      <c r="P644" s="30"/>
      <c r="Q644" s="34" t="str">
        <f aca="false">IF(OR(B644="",J644=""),"",IF(OR(J644="Wrong",K644="50-50",K644="Guess"),B644+Lists!$Y$5,""))</f>
        <v/>
      </c>
      <c r="R644" s="29"/>
      <c r="S644" s="34" t="str">
        <f aca="false">IF(Q644="","",B644+Lists!$Y$6)</f>
        <v/>
      </c>
      <c r="T644" s="29"/>
      <c r="U644" s="33" t="str">
        <f aca="true">IF(J644="","",IF(Q644="","—",IF(T644="Correct","Mastered",IF(OR(R644="Wrong",T644="Wrong"),"Keep reviewing",IF(AND(R644="",TODAY()&gt;=Q644),"Retry 1 DUE",IF(AND(R644="Correct",T644="",TODAY()&gt;=S644),"Retry 2 DUE",IF(R644="","Retry 1 scheduled","Retry 2 scheduled")))))))</f>
        <v/>
      </c>
    </row>
    <row r="645" customFormat="false" ht="15" hidden="false" customHeight="false" outlineLevel="0" collapsed="false">
      <c r="A645" s="27" t="str">
        <f aca="false">IF(COUNTA(B645:I645)=0,"",ROW()-4)</f>
        <v/>
      </c>
      <c r="B645" s="28"/>
      <c r="C645" s="29"/>
      <c r="D645" s="30"/>
      <c r="E645" s="29"/>
      <c r="F645" s="30"/>
      <c r="G645" s="31"/>
      <c r="H645" s="32"/>
      <c r="I645" s="32"/>
      <c r="J645" s="33" t="str">
        <f aca="false">IF(OR(H645="",I645=""),"",IF(UPPER(SUBSTITUTE(SUBSTITUTE(SUBSTITUTE(H645," ",""),",",""),";",""))=UPPER(SUBSTITUTE(SUBSTITUTE(SUBSTITUTE(I645," ",""),",",""),";","")),"Correct","Wrong"))</f>
        <v/>
      </c>
      <c r="K645" s="29"/>
      <c r="L645" s="29"/>
      <c r="M645" s="27" t="str">
        <f aca="false">IF(E645="","",IFERROR(INDEX(Lists!$G$5:$G$9,MATCH(E645,Lists!$F$5:$F$9,0)),""))</f>
        <v/>
      </c>
      <c r="N645" s="33" t="str">
        <f aca="false">IF(OR(L645="",M645=""),"",IF(L645&gt;M645,"Slow",IF(AND(J645="Wrong",L645&lt;0.5*M645),"Rushed?","OK")))</f>
        <v/>
      </c>
      <c r="O645" s="30"/>
      <c r="P645" s="30"/>
      <c r="Q645" s="34" t="str">
        <f aca="false">IF(OR(B645="",J645=""),"",IF(OR(J645="Wrong",K645="50-50",K645="Guess"),B645+Lists!$Y$5,""))</f>
        <v/>
      </c>
      <c r="R645" s="29"/>
      <c r="S645" s="34" t="str">
        <f aca="false">IF(Q645="","",B645+Lists!$Y$6)</f>
        <v/>
      </c>
      <c r="T645" s="29"/>
      <c r="U645" s="33" t="str">
        <f aca="true">IF(J645="","",IF(Q645="","—",IF(T645="Correct","Mastered",IF(OR(R645="Wrong",T645="Wrong"),"Keep reviewing",IF(AND(R645="",TODAY()&gt;=Q645),"Retry 1 DUE",IF(AND(R645="Correct",T645="",TODAY()&gt;=S645),"Retry 2 DUE",IF(R645="","Retry 1 scheduled","Retry 2 scheduled")))))))</f>
        <v/>
      </c>
    </row>
    <row r="646" customFormat="false" ht="15" hidden="false" customHeight="false" outlineLevel="0" collapsed="false">
      <c r="A646" s="27" t="str">
        <f aca="false">IF(COUNTA(B646:I646)=0,"",ROW()-4)</f>
        <v/>
      </c>
      <c r="B646" s="28"/>
      <c r="C646" s="29"/>
      <c r="D646" s="30"/>
      <c r="E646" s="29"/>
      <c r="F646" s="30"/>
      <c r="G646" s="31"/>
      <c r="H646" s="32"/>
      <c r="I646" s="32"/>
      <c r="J646" s="33" t="str">
        <f aca="false">IF(OR(H646="",I646=""),"",IF(UPPER(SUBSTITUTE(SUBSTITUTE(SUBSTITUTE(H646," ",""),",",""),";",""))=UPPER(SUBSTITUTE(SUBSTITUTE(SUBSTITUTE(I646," ",""),",",""),";","")),"Correct","Wrong"))</f>
        <v/>
      </c>
      <c r="K646" s="29"/>
      <c r="L646" s="29"/>
      <c r="M646" s="27" t="str">
        <f aca="false">IF(E646="","",IFERROR(INDEX(Lists!$G$5:$G$9,MATCH(E646,Lists!$F$5:$F$9,0)),""))</f>
        <v/>
      </c>
      <c r="N646" s="33" t="str">
        <f aca="false">IF(OR(L646="",M646=""),"",IF(L646&gt;M646,"Slow",IF(AND(J646="Wrong",L646&lt;0.5*M646),"Rushed?","OK")))</f>
        <v/>
      </c>
      <c r="O646" s="30"/>
      <c r="P646" s="30"/>
      <c r="Q646" s="34" t="str">
        <f aca="false">IF(OR(B646="",J646=""),"",IF(OR(J646="Wrong",K646="50-50",K646="Guess"),B646+Lists!$Y$5,""))</f>
        <v/>
      </c>
      <c r="R646" s="29"/>
      <c r="S646" s="34" t="str">
        <f aca="false">IF(Q646="","",B646+Lists!$Y$6)</f>
        <v/>
      </c>
      <c r="T646" s="29"/>
      <c r="U646" s="33" t="str">
        <f aca="true">IF(J646="","",IF(Q646="","—",IF(T646="Correct","Mastered",IF(OR(R646="Wrong",T646="Wrong"),"Keep reviewing",IF(AND(R646="",TODAY()&gt;=Q646),"Retry 1 DUE",IF(AND(R646="Correct",T646="",TODAY()&gt;=S646),"Retry 2 DUE",IF(R646="","Retry 1 scheduled","Retry 2 scheduled")))))))</f>
        <v/>
      </c>
    </row>
    <row r="647" customFormat="false" ht="15" hidden="false" customHeight="false" outlineLevel="0" collapsed="false">
      <c r="A647" s="27" t="str">
        <f aca="false">IF(COUNTA(B647:I647)=0,"",ROW()-4)</f>
        <v/>
      </c>
      <c r="B647" s="28"/>
      <c r="C647" s="29"/>
      <c r="D647" s="30"/>
      <c r="E647" s="29"/>
      <c r="F647" s="30"/>
      <c r="G647" s="31"/>
      <c r="H647" s="32"/>
      <c r="I647" s="32"/>
      <c r="J647" s="33" t="str">
        <f aca="false">IF(OR(H647="",I647=""),"",IF(UPPER(SUBSTITUTE(SUBSTITUTE(SUBSTITUTE(H647," ",""),",",""),";",""))=UPPER(SUBSTITUTE(SUBSTITUTE(SUBSTITUTE(I647," ",""),",",""),";","")),"Correct","Wrong"))</f>
        <v/>
      </c>
      <c r="K647" s="29"/>
      <c r="L647" s="29"/>
      <c r="M647" s="27" t="str">
        <f aca="false">IF(E647="","",IFERROR(INDEX(Lists!$G$5:$G$9,MATCH(E647,Lists!$F$5:$F$9,0)),""))</f>
        <v/>
      </c>
      <c r="N647" s="33" t="str">
        <f aca="false">IF(OR(L647="",M647=""),"",IF(L647&gt;M647,"Slow",IF(AND(J647="Wrong",L647&lt;0.5*M647),"Rushed?","OK")))</f>
        <v/>
      </c>
      <c r="O647" s="30"/>
      <c r="P647" s="30"/>
      <c r="Q647" s="34" t="str">
        <f aca="false">IF(OR(B647="",J647=""),"",IF(OR(J647="Wrong",K647="50-50",K647="Guess"),B647+Lists!$Y$5,""))</f>
        <v/>
      </c>
      <c r="R647" s="29"/>
      <c r="S647" s="34" t="str">
        <f aca="false">IF(Q647="","",B647+Lists!$Y$6)</f>
        <v/>
      </c>
      <c r="T647" s="29"/>
      <c r="U647" s="33" t="str">
        <f aca="true">IF(J647="","",IF(Q647="","—",IF(T647="Correct","Mastered",IF(OR(R647="Wrong",T647="Wrong"),"Keep reviewing",IF(AND(R647="",TODAY()&gt;=Q647),"Retry 1 DUE",IF(AND(R647="Correct",T647="",TODAY()&gt;=S647),"Retry 2 DUE",IF(R647="","Retry 1 scheduled","Retry 2 scheduled")))))))</f>
        <v/>
      </c>
    </row>
    <row r="648" customFormat="false" ht="15" hidden="false" customHeight="false" outlineLevel="0" collapsed="false">
      <c r="A648" s="27" t="str">
        <f aca="false">IF(COUNTA(B648:I648)=0,"",ROW()-4)</f>
        <v/>
      </c>
      <c r="B648" s="28"/>
      <c r="C648" s="29"/>
      <c r="D648" s="30"/>
      <c r="E648" s="29"/>
      <c r="F648" s="30"/>
      <c r="G648" s="31"/>
      <c r="H648" s="32"/>
      <c r="I648" s="32"/>
      <c r="J648" s="33" t="str">
        <f aca="false">IF(OR(H648="",I648=""),"",IF(UPPER(SUBSTITUTE(SUBSTITUTE(SUBSTITUTE(H648," ",""),",",""),";",""))=UPPER(SUBSTITUTE(SUBSTITUTE(SUBSTITUTE(I648," ",""),",",""),";","")),"Correct","Wrong"))</f>
        <v/>
      </c>
      <c r="K648" s="29"/>
      <c r="L648" s="29"/>
      <c r="M648" s="27" t="str">
        <f aca="false">IF(E648="","",IFERROR(INDEX(Lists!$G$5:$G$9,MATCH(E648,Lists!$F$5:$F$9,0)),""))</f>
        <v/>
      </c>
      <c r="N648" s="33" t="str">
        <f aca="false">IF(OR(L648="",M648=""),"",IF(L648&gt;M648,"Slow",IF(AND(J648="Wrong",L648&lt;0.5*M648),"Rushed?","OK")))</f>
        <v/>
      </c>
      <c r="O648" s="30"/>
      <c r="P648" s="30"/>
      <c r="Q648" s="34" t="str">
        <f aca="false">IF(OR(B648="",J648=""),"",IF(OR(J648="Wrong",K648="50-50",K648="Guess"),B648+Lists!$Y$5,""))</f>
        <v/>
      </c>
      <c r="R648" s="29"/>
      <c r="S648" s="34" t="str">
        <f aca="false">IF(Q648="","",B648+Lists!$Y$6)</f>
        <v/>
      </c>
      <c r="T648" s="29"/>
      <c r="U648" s="33" t="str">
        <f aca="true">IF(J648="","",IF(Q648="","—",IF(T648="Correct","Mastered",IF(OR(R648="Wrong",T648="Wrong"),"Keep reviewing",IF(AND(R648="",TODAY()&gt;=Q648),"Retry 1 DUE",IF(AND(R648="Correct",T648="",TODAY()&gt;=S648),"Retry 2 DUE",IF(R648="","Retry 1 scheduled","Retry 2 scheduled")))))))</f>
        <v/>
      </c>
    </row>
    <row r="649" customFormat="false" ht="15" hidden="false" customHeight="false" outlineLevel="0" collapsed="false">
      <c r="A649" s="27" t="str">
        <f aca="false">IF(COUNTA(B649:I649)=0,"",ROW()-4)</f>
        <v/>
      </c>
      <c r="B649" s="28"/>
      <c r="C649" s="29"/>
      <c r="D649" s="30"/>
      <c r="E649" s="29"/>
      <c r="F649" s="30"/>
      <c r="G649" s="31"/>
      <c r="H649" s="32"/>
      <c r="I649" s="32"/>
      <c r="J649" s="33" t="str">
        <f aca="false">IF(OR(H649="",I649=""),"",IF(UPPER(SUBSTITUTE(SUBSTITUTE(SUBSTITUTE(H649," ",""),",",""),";",""))=UPPER(SUBSTITUTE(SUBSTITUTE(SUBSTITUTE(I649," ",""),",",""),";","")),"Correct","Wrong"))</f>
        <v/>
      </c>
      <c r="K649" s="29"/>
      <c r="L649" s="29"/>
      <c r="M649" s="27" t="str">
        <f aca="false">IF(E649="","",IFERROR(INDEX(Lists!$G$5:$G$9,MATCH(E649,Lists!$F$5:$F$9,0)),""))</f>
        <v/>
      </c>
      <c r="N649" s="33" t="str">
        <f aca="false">IF(OR(L649="",M649=""),"",IF(L649&gt;M649,"Slow",IF(AND(J649="Wrong",L649&lt;0.5*M649),"Rushed?","OK")))</f>
        <v/>
      </c>
      <c r="O649" s="30"/>
      <c r="P649" s="30"/>
      <c r="Q649" s="34" t="str">
        <f aca="false">IF(OR(B649="",J649=""),"",IF(OR(J649="Wrong",K649="50-50",K649="Guess"),B649+Lists!$Y$5,""))</f>
        <v/>
      </c>
      <c r="R649" s="29"/>
      <c r="S649" s="34" t="str">
        <f aca="false">IF(Q649="","",B649+Lists!$Y$6)</f>
        <v/>
      </c>
      <c r="T649" s="29"/>
      <c r="U649" s="33" t="str">
        <f aca="true">IF(J649="","",IF(Q649="","—",IF(T649="Correct","Mastered",IF(OR(R649="Wrong",T649="Wrong"),"Keep reviewing",IF(AND(R649="",TODAY()&gt;=Q649),"Retry 1 DUE",IF(AND(R649="Correct",T649="",TODAY()&gt;=S649),"Retry 2 DUE",IF(R649="","Retry 1 scheduled","Retry 2 scheduled")))))))</f>
        <v/>
      </c>
    </row>
    <row r="650" customFormat="false" ht="15" hidden="false" customHeight="false" outlineLevel="0" collapsed="false">
      <c r="A650" s="27" t="str">
        <f aca="false">IF(COUNTA(B650:I650)=0,"",ROW()-4)</f>
        <v/>
      </c>
      <c r="B650" s="28"/>
      <c r="C650" s="29"/>
      <c r="D650" s="30"/>
      <c r="E650" s="29"/>
      <c r="F650" s="30"/>
      <c r="G650" s="31"/>
      <c r="H650" s="32"/>
      <c r="I650" s="32"/>
      <c r="J650" s="33" t="str">
        <f aca="false">IF(OR(H650="",I650=""),"",IF(UPPER(SUBSTITUTE(SUBSTITUTE(SUBSTITUTE(H650," ",""),",",""),";",""))=UPPER(SUBSTITUTE(SUBSTITUTE(SUBSTITUTE(I650," ",""),",",""),";","")),"Correct","Wrong"))</f>
        <v/>
      </c>
      <c r="K650" s="29"/>
      <c r="L650" s="29"/>
      <c r="M650" s="27" t="str">
        <f aca="false">IF(E650="","",IFERROR(INDEX(Lists!$G$5:$G$9,MATCH(E650,Lists!$F$5:$F$9,0)),""))</f>
        <v/>
      </c>
      <c r="N650" s="33" t="str">
        <f aca="false">IF(OR(L650="",M650=""),"",IF(L650&gt;M650,"Slow",IF(AND(J650="Wrong",L650&lt;0.5*M650),"Rushed?","OK")))</f>
        <v/>
      </c>
      <c r="O650" s="30"/>
      <c r="P650" s="30"/>
      <c r="Q650" s="34" t="str">
        <f aca="false">IF(OR(B650="",J650=""),"",IF(OR(J650="Wrong",K650="50-50",K650="Guess"),B650+Lists!$Y$5,""))</f>
        <v/>
      </c>
      <c r="R650" s="29"/>
      <c r="S650" s="34" t="str">
        <f aca="false">IF(Q650="","",B650+Lists!$Y$6)</f>
        <v/>
      </c>
      <c r="T650" s="29"/>
      <c r="U650" s="33" t="str">
        <f aca="true">IF(J650="","",IF(Q650="","—",IF(T650="Correct","Mastered",IF(OR(R650="Wrong",T650="Wrong"),"Keep reviewing",IF(AND(R650="",TODAY()&gt;=Q650),"Retry 1 DUE",IF(AND(R650="Correct",T650="",TODAY()&gt;=S650),"Retry 2 DUE",IF(R650="","Retry 1 scheduled","Retry 2 scheduled")))))))</f>
        <v/>
      </c>
    </row>
    <row r="651" customFormat="false" ht="15" hidden="false" customHeight="false" outlineLevel="0" collapsed="false">
      <c r="A651" s="27" t="str">
        <f aca="false">IF(COUNTA(B651:I651)=0,"",ROW()-4)</f>
        <v/>
      </c>
      <c r="B651" s="28"/>
      <c r="C651" s="29"/>
      <c r="D651" s="30"/>
      <c r="E651" s="29"/>
      <c r="F651" s="30"/>
      <c r="G651" s="31"/>
      <c r="H651" s="32"/>
      <c r="I651" s="32"/>
      <c r="J651" s="33" t="str">
        <f aca="false">IF(OR(H651="",I651=""),"",IF(UPPER(SUBSTITUTE(SUBSTITUTE(SUBSTITUTE(H651," ",""),",",""),";",""))=UPPER(SUBSTITUTE(SUBSTITUTE(SUBSTITUTE(I651," ",""),",",""),";","")),"Correct","Wrong"))</f>
        <v/>
      </c>
      <c r="K651" s="29"/>
      <c r="L651" s="29"/>
      <c r="M651" s="27" t="str">
        <f aca="false">IF(E651="","",IFERROR(INDEX(Lists!$G$5:$G$9,MATCH(E651,Lists!$F$5:$F$9,0)),""))</f>
        <v/>
      </c>
      <c r="N651" s="33" t="str">
        <f aca="false">IF(OR(L651="",M651=""),"",IF(L651&gt;M651,"Slow",IF(AND(J651="Wrong",L651&lt;0.5*M651),"Rushed?","OK")))</f>
        <v/>
      </c>
      <c r="O651" s="30"/>
      <c r="P651" s="30"/>
      <c r="Q651" s="34" t="str">
        <f aca="false">IF(OR(B651="",J651=""),"",IF(OR(J651="Wrong",K651="50-50",K651="Guess"),B651+Lists!$Y$5,""))</f>
        <v/>
      </c>
      <c r="R651" s="29"/>
      <c r="S651" s="34" t="str">
        <f aca="false">IF(Q651="","",B651+Lists!$Y$6)</f>
        <v/>
      </c>
      <c r="T651" s="29"/>
      <c r="U651" s="33" t="str">
        <f aca="true">IF(J651="","",IF(Q651="","—",IF(T651="Correct","Mastered",IF(OR(R651="Wrong",T651="Wrong"),"Keep reviewing",IF(AND(R651="",TODAY()&gt;=Q651),"Retry 1 DUE",IF(AND(R651="Correct",T651="",TODAY()&gt;=S651),"Retry 2 DUE",IF(R651="","Retry 1 scheduled","Retry 2 scheduled")))))))</f>
        <v/>
      </c>
    </row>
    <row r="652" customFormat="false" ht="15" hidden="false" customHeight="false" outlineLevel="0" collapsed="false">
      <c r="A652" s="27" t="str">
        <f aca="false">IF(COUNTA(B652:I652)=0,"",ROW()-4)</f>
        <v/>
      </c>
      <c r="B652" s="28"/>
      <c r="C652" s="29"/>
      <c r="D652" s="30"/>
      <c r="E652" s="29"/>
      <c r="F652" s="30"/>
      <c r="G652" s="31"/>
      <c r="H652" s="32"/>
      <c r="I652" s="32"/>
      <c r="J652" s="33" t="str">
        <f aca="false">IF(OR(H652="",I652=""),"",IF(UPPER(SUBSTITUTE(SUBSTITUTE(SUBSTITUTE(H652," ",""),",",""),";",""))=UPPER(SUBSTITUTE(SUBSTITUTE(SUBSTITUTE(I652," ",""),",",""),";","")),"Correct","Wrong"))</f>
        <v/>
      </c>
      <c r="K652" s="29"/>
      <c r="L652" s="29"/>
      <c r="M652" s="27" t="str">
        <f aca="false">IF(E652="","",IFERROR(INDEX(Lists!$G$5:$G$9,MATCH(E652,Lists!$F$5:$F$9,0)),""))</f>
        <v/>
      </c>
      <c r="N652" s="33" t="str">
        <f aca="false">IF(OR(L652="",M652=""),"",IF(L652&gt;M652,"Slow",IF(AND(J652="Wrong",L652&lt;0.5*M652),"Rushed?","OK")))</f>
        <v/>
      </c>
      <c r="O652" s="30"/>
      <c r="P652" s="30"/>
      <c r="Q652" s="34" t="str">
        <f aca="false">IF(OR(B652="",J652=""),"",IF(OR(J652="Wrong",K652="50-50",K652="Guess"),B652+Lists!$Y$5,""))</f>
        <v/>
      </c>
      <c r="R652" s="29"/>
      <c r="S652" s="34" t="str">
        <f aca="false">IF(Q652="","",B652+Lists!$Y$6)</f>
        <v/>
      </c>
      <c r="T652" s="29"/>
      <c r="U652" s="33" t="str">
        <f aca="true">IF(J652="","",IF(Q652="","—",IF(T652="Correct","Mastered",IF(OR(R652="Wrong",T652="Wrong"),"Keep reviewing",IF(AND(R652="",TODAY()&gt;=Q652),"Retry 1 DUE",IF(AND(R652="Correct",T652="",TODAY()&gt;=S652),"Retry 2 DUE",IF(R652="","Retry 1 scheduled","Retry 2 scheduled")))))))</f>
        <v/>
      </c>
    </row>
    <row r="653" customFormat="false" ht="15" hidden="false" customHeight="false" outlineLevel="0" collapsed="false">
      <c r="A653" s="27" t="str">
        <f aca="false">IF(COUNTA(B653:I653)=0,"",ROW()-4)</f>
        <v/>
      </c>
      <c r="B653" s="28"/>
      <c r="C653" s="29"/>
      <c r="D653" s="30"/>
      <c r="E653" s="29"/>
      <c r="F653" s="30"/>
      <c r="G653" s="31"/>
      <c r="H653" s="32"/>
      <c r="I653" s="32"/>
      <c r="J653" s="33" t="str">
        <f aca="false">IF(OR(H653="",I653=""),"",IF(UPPER(SUBSTITUTE(SUBSTITUTE(SUBSTITUTE(H653," ",""),",",""),";",""))=UPPER(SUBSTITUTE(SUBSTITUTE(SUBSTITUTE(I653," ",""),",",""),";","")),"Correct","Wrong"))</f>
        <v/>
      </c>
      <c r="K653" s="29"/>
      <c r="L653" s="29"/>
      <c r="M653" s="27" t="str">
        <f aca="false">IF(E653="","",IFERROR(INDEX(Lists!$G$5:$G$9,MATCH(E653,Lists!$F$5:$F$9,0)),""))</f>
        <v/>
      </c>
      <c r="N653" s="33" t="str">
        <f aca="false">IF(OR(L653="",M653=""),"",IF(L653&gt;M653,"Slow",IF(AND(J653="Wrong",L653&lt;0.5*M653),"Rushed?","OK")))</f>
        <v/>
      </c>
      <c r="O653" s="30"/>
      <c r="P653" s="30"/>
      <c r="Q653" s="34" t="str">
        <f aca="false">IF(OR(B653="",J653=""),"",IF(OR(J653="Wrong",K653="50-50",K653="Guess"),B653+Lists!$Y$5,""))</f>
        <v/>
      </c>
      <c r="R653" s="29"/>
      <c r="S653" s="34" t="str">
        <f aca="false">IF(Q653="","",B653+Lists!$Y$6)</f>
        <v/>
      </c>
      <c r="T653" s="29"/>
      <c r="U653" s="33" t="str">
        <f aca="true">IF(J653="","",IF(Q653="","—",IF(T653="Correct","Mastered",IF(OR(R653="Wrong",T653="Wrong"),"Keep reviewing",IF(AND(R653="",TODAY()&gt;=Q653),"Retry 1 DUE",IF(AND(R653="Correct",T653="",TODAY()&gt;=S653),"Retry 2 DUE",IF(R653="","Retry 1 scheduled","Retry 2 scheduled")))))))</f>
        <v/>
      </c>
    </row>
    <row r="654" customFormat="false" ht="15" hidden="false" customHeight="false" outlineLevel="0" collapsed="false">
      <c r="A654" s="27" t="str">
        <f aca="false">IF(COUNTA(B654:I654)=0,"",ROW()-4)</f>
        <v/>
      </c>
      <c r="B654" s="28"/>
      <c r="C654" s="29"/>
      <c r="D654" s="30"/>
      <c r="E654" s="29"/>
      <c r="F654" s="30"/>
      <c r="G654" s="31"/>
      <c r="H654" s="32"/>
      <c r="I654" s="32"/>
      <c r="J654" s="33" t="str">
        <f aca="false">IF(OR(H654="",I654=""),"",IF(UPPER(SUBSTITUTE(SUBSTITUTE(SUBSTITUTE(H654," ",""),",",""),";",""))=UPPER(SUBSTITUTE(SUBSTITUTE(SUBSTITUTE(I654," ",""),",",""),";","")),"Correct","Wrong"))</f>
        <v/>
      </c>
      <c r="K654" s="29"/>
      <c r="L654" s="29"/>
      <c r="M654" s="27" t="str">
        <f aca="false">IF(E654="","",IFERROR(INDEX(Lists!$G$5:$G$9,MATCH(E654,Lists!$F$5:$F$9,0)),""))</f>
        <v/>
      </c>
      <c r="N654" s="33" t="str">
        <f aca="false">IF(OR(L654="",M654=""),"",IF(L654&gt;M654,"Slow",IF(AND(J654="Wrong",L654&lt;0.5*M654),"Rushed?","OK")))</f>
        <v/>
      </c>
      <c r="O654" s="30"/>
      <c r="P654" s="30"/>
      <c r="Q654" s="34" t="str">
        <f aca="false">IF(OR(B654="",J654=""),"",IF(OR(J654="Wrong",K654="50-50",K654="Guess"),B654+Lists!$Y$5,""))</f>
        <v/>
      </c>
      <c r="R654" s="29"/>
      <c r="S654" s="34" t="str">
        <f aca="false">IF(Q654="","",B654+Lists!$Y$6)</f>
        <v/>
      </c>
      <c r="T654" s="29"/>
      <c r="U654" s="33" t="str">
        <f aca="true">IF(J654="","",IF(Q654="","—",IF(T654="Correct","Mastered",IF(OR(R654="Wrong",T654="Wrong"),"Keep reviewing",IF(AND(R654="",TODAY()&gt;=Q654),"Retry 1 DUE",IF(AND(R654="Correct",T654="",TODAY()&gt;=S654),"Retry 2 DUE",IF(R654="","Retry 1 scheduled","Retry 2 scheduled")))))))</f>
        <v/>
      </c>
    </row>
    <row r="655" customFormat="false" ht="15" hidden="false" customHeight="false" outlineLevel="0" collapsed="false">
      <c r="A655" s="27" t="str">
        <f aca="false">IF(COUNTA(B655:I655)=0,"",ROW()-4)</f>
        <v/>
      </c>
      <c r="B655" s="28"/>
      <c r="C655" s="29"/>
      <c r="D655" s="30"/>
      <c r="E655" s="29"/>
      <c r="F655" s="30"/>
      <c r="G655" s="31"/>
      <c r="H655" s="32"/>
      <c r="I655" s="32"/>
      <c r="J655" s="33" t="str">
        <f aca="false">IF(OR(H655="",I655=""),"",IF(UPPER(SUBSTITUTE(SUBSTITUTE(SUBSTITUTE(H655," ",""),",",""),";",""))=UPPER(SUBSTITUTE(SUBSTITUTE(SUBSTITUTE(I655," ",""),",",""),";","")),"Correct","Wrong"))</f>
        <v/>
      </c>
      <c r="K655" s="29"/>
      <c r="L655" s="29"/>
      <c r="M655" s="27" t="str">
        <f aca="false">IF(E655="","",IFERROR(INDEX(Lists!$G$5:$G$9,MATCH(E655,Lists!$F$5:$F$9,0)),""))</f>
        <v/>
      </c>
      <c r="N655" s="33" t="str">
        <f aca="false">IF(OR(L655="",M655=""),"",IF(L655&gt;M655,"Slow",IF(AND(J655="Wrong",L655&lt;0.5*M655),"Rushed?","OK")))</f>
        <v/>
      </c>
      <c r="O655" s="30"/>
      <c r="P655" s="30"/>
      <c r="Q655" s="34" t="str">
        <f aca="false">IF(OR(B655="",J655=""),"",IF(OR(J655="Wrong",K655="50-50",K655="Guess"),B655+Lists!$Y$5,""))</f>
        <v/>
      </c>
      <c r="R655" s="29"/>
      <c r="S655" s="34" t="str">
        <f aca="false">IF(Q655="","",B655+Lists!$Y$6)</f>
        <v/>
      </c>
      <c r="T655" s="29"/>
      <c r="U655" s="33" t="str">
        <f aca="true">IF(J655="","",IF(Q655="","—",IF(T655="Correct","Mastered",IF(OR(R655="Wrong",T655="Wrong"),"Keep reviewing",IF(AND(R655="",TODAY()&gt;=Q655),"Retry 1 DUE",IF(AND(R655="Correct",T655="",TODAY()&gt;=S655),"Retry 2 DUE",IF(R655="","Retry 1 scheduled","Retry 2 scheduled")))))))</f>
        <v/>
      </c>
    </row>
    <row r="656" customFormat="false" ht="15" hidden="false" customHeight="false" outlineLevel="0" collapsed="false">
      <c r="A656" s="27" t="str">
        <f aca="false">IF(COUNTA(B656:I656)=0,"",ROW()-4)</f>
        <v/>
      </c>
      <c r="B656" s="28"/>
      <c r="C656" s="29"/>
      <c r="D656" s="30"/>
      <c r="E656" s="29"/>
      <c r="F656" s="30"/>
      <c r="G656" s="31"/>
      <c r="H656" s="32"/>
      <c r="I656" s="32"/>
      <c r="J656" s="33" t="str">
        <f aca="false">IF(OR(H656="",I656=""),"",IF(UPPER(SUBSTITUTE(SUBSTITUTE(SUBSTITUTE(H656," ",""),",",""),";",""))=UPPER(SUBSTITUTE(SUBSTITUTE(SUBSTITUTE(I656," ",""),",",""),";","")),"Correct","Wrong"))</f>
        <v/>
      </c>
      <c r="K656" s="29"/>
      <c r="L656" s="29"/>
      <c r="M656" s="27" t="str">
        <f aca="false">IF(E656="","",IFERROR(INDEX(Lists!$G$5:$G$9,MATCH(E656,Lists!$F$5:$F$9,0)),""))</f>
        <v/>
      </c>
      <c r="N656" s="33" t="str">
        <f aca="false">IF(OR(L656="",M656=""),"",IF(L656&gt;M656,"Slow",IF(AND(J656="Wrong",L656&lt;0.5*M656),"Rushed?","OK")))</f>
        <v/>
      </c>
      <c r="O656" s="30"/>
      <c r="P656" s="30"/>
      <c r="Q656" s="34" t="str">
        <f aca="false">IF(OR(B656="",J656=""),"",IF(OR(J656="Wrong",K656="50-50",K656="Guess"),B656+Lists!$Y$5,""))</f>
        <v/>
      </c>
      <c r="R656" s="29"/>
      <c r="S656" s="34" t="str">
        <f aca="false">IF(Q656="","",B656+Lists!$Y$6)</f>
        <v/>
      </c>
      <c r="T656" s="29"/>
      <c r="U656" s="33" t="str">
        <f aca="true">IF(J656="","",IF(Q656="","—",IF(T656="Correct","Mastered",IF(OR(R656="Wrong",T656="Wrong"),"Keep reviewing",IF(AND(R656="",TODAY()&gt;=Q656),"Retry 1 DUE",IF(AND(R656="Correct",T656="",TODAY()&gt;=S656),"Retry 2 DUE",IF(R656="","Retry 1 scheduled","Retry 2 scheduled")))))))</f>
        <v/>
      </c>
    </row>
    <row r="657" customFormat="false" ht="15" hidden="false" customHeight="false" outlineLevel="0" collapsed="false">
      <c r="A657" s="27" t="str">
        <f aca="false">IF(COUNTA(B657:I657)=0,"",ROW()-4)</f>
        <v/>
      </c>
      <c r="B657" s="28"/>
      <c r="C657" s="29"/>
      <c r="D657" s="30"/>
      <c r="E657" s="29"/>
      <c r="F657" s="30"/>
      <c r="G657" s="31"/>
      <c r="H657" s="32"/>
      <c r="I657" s="32"/>
      <c r="J657" s="33" t="str">
        <f aca="false">IF(OR(H657="",I657=""),"",IF(UPPER(SUBSTITUTE(SUBSTITUTE(SUBSTITUTE(H657," ",""),",",""),";",""))=UPPER(SUBSTITUTE(SUBSTITUTE(SUBSTITUTE(I657," ",""),",",""),";","")),"Correct","Wrong"))</f>
        <v/>
      </c>
      <c r="K657" s="29"/>
      <c r="L657" s="29"/>
      <c r="M657" s="27" t="str">
        <f aca="false">IF(E657="","",IFERROR(INDEX(Lists!$G$5:$G$9,MATCH(E657,Lists!$F$5:$F$9,0)),""))</f>
        <v/>
      </c>
      <c r="N657" s="33" t="str">
        <f aca="false">IF(OR(L657="",M657=""),"",IF(L657&gt;M657,"Slow",IF(AND(J657="Wrong",L657&lt;0.5*M657),"Rushed?","OK")))</f>
        <v/>
      </c>
      <c r="O657" s="30"/>
      <c r="P657" s="30"/>
      <c r="Q657" s="34" t="str">
        <f aca="false">IF(OR(B657="",J657=""),"",IF(OR(J657="Wrong",K657="50-50",K657="Guess"),B657+Lists!$Y$5,""))</f>
        <v/>
      </c>
      <c r="R657" s="29"/>
      <c r="S657" s="34" t="str">
        <f aca="false">IF(Q657="","",B657+Lists!$Y$6)</f>
        <v/>
      </c>
      <c r="T657" s="29"/>
      <c r="U657" s="33" t="str">
        <f aca="true">IF(J657="","",IF(Q657="","—",IF(T657="Correct","Mastered",IF(OR(R657="Wrong",T657="Wrong"),"Keep reviewing",IF(AND(R657="",TODAY()&gt;=Q657),"Retry 1 DUE",IF(AND(R657="Correct",T657="",TODAY()&gt;=S657),"Retry 2 DUE",IF(R657="","Retry 1 scheduled","Retry 2 scheduled")))))))</f>
        <v/>
      </c>
    </row>
    <row r="658" customFormat="false" ht="15" hidden="false" customHeight="false" outlineLevel="0" collapsed="false">
      <c r="A658" s="27" t="str">
        <f aca="false">IF(COUNTA(B658:I658)=0,"",ROW()-4)</f>
        <v/>
      </c>
      <c r="B658" s="28"/>
      <c r="C658" s="29"/>
      <c r="D658" s="30"/>
      <c r="E658" s="29"/>
      <c r="F658" s="30"/>
      <c r="G658" s="31"/>
      <c r="H658" s="32"/>
      <c r="I658" s="32"/>
      <c r="J658" s="33" t="str">
        <f aca="false">IF(OR(H658="",I658=""),"",IF(UPPER(SUBSTITUTE(SUBSTITUTE(SUBSTITUTE(H658," ",""),",",""),";",""))=UPPER(SUBSTITUTE(SUBSTITUTE(SUBSTITUTE(I658," ",""),",",""),";","")),"Correct","Wrong"))</f>
        <v/>
      </c>
      <c r="K658" s="29"/>
      <c r="L658" s="29"/>
      <c r="M658" s="27" t="str">
        <f aca="false">IF(E658="","",IFERROR(INDEX(Lists!$G$5:$G$9,MATCH(E658,Lists!$F$5:$F$9,0)),""))</f>
        <v/>
      </c>
      <c r="N658" s="33" t="str">
        <f aca="false">IF(OR(L658="",M658=""),"",IF(L658&gt;M658,"Slow",IF(AND(J658="Wrong",L658&lt;0.5*M658),"Rushed?","OK")))</f>
        <v/>
      </c>
      <c r="O658" s="30"/>
      <c r="P658" s="30"/>
      <c r="Q658" s="34" t="str">
        <f aca="false">IF(OR(B658="",J658=""),"",IF(OR(J658="Wrong",K658="50-50",K658="Guess"),B658+Lists!$Y$5,""))</f>
        <v/>
      </c>
      <c r="R658" s="29"/>
      <c r="S658" s="34" t="str">
        <f aca="false">IF(Q658="","",B658+Lists!$Y$6)</f>
        <v/>
      </c>
      <c r="T658" s="29"/>
      <c r="U658" s="33" t="str">
        <f aca="true">IF(J658="","",IF(Q658="","—",IF(T658="Correct","Mastered",IF(OR(R658="Wrong",T658="Wrong"),"Keep reviewing",IF(AND(R658="",TODAY()&gt;=Q658),"Retry 1 DUE",IF(AND(R658="Correct",T658="",TODAY()&gt;=S658),"Retry 2 DUE",IF(R658="","Retry 1 scheduled","Retry 2 scheduled")))))))</f>
        <v/>
      </c>
    </row>
    <row r="659" customFormat="false" ht="15" hidden="false" customHeight="false" outlineLevel="0" collapsed="false">
      <c r="A659" s="27" t="str">
        <f aca="false">IF(COUNTA(B659:I659)=0,"",ROW()-4)</f>
        <v/>
      </c>
      <c r="B659" s="28"/>
      <c r="C659" s="29"/>
      <c r="D659" s="30"/>
      <c r="E659" s="29"/>
      <c r="F659" s="30"/>
      <c r="G659" s="31"/>
      <c r="H659" s="32"/>
      <c r="I659" s="32"/>
      <c r="J659" s="33" t="str">
        <f aca="false">IF(OR(H659="",I659=""),"",IF(UPPER(SUBSTITUTE(SUBSTITUTE(SUBSTITUTE(H659," ",""),",",""),";",""))=UPPER(SUBSTITUTE(SUBSTITUTE(SUBSTITUTE(I659," ",""),",",""),";","")),"Correct","Wrong"))</f>
        <v/>
      </c>
      <c r="K659" s="29"/>
      <c r="L659" s="29"/>
      <c r="M659" s="27" t="str">
        <f aca="false">IF(E659="","",IFERROR(INDEX(Lists!$G$5:$G$9,MATCH(E659,Lists!$F$5:$F$9,0)),""))</f>
        <v/>
      </c>
      <c r="N659" s="33" t="str">
        <f aca="false">IF(OR(L659="",M659=""),"",IF(L659&gt;M659,"Slow",IF(AND(J659="Wrong",L659&lt;0.5*M659),"Rushed?","OK")))</f>
        <v/>
      </c>
      <c r="O659" s="30"/>
      <c r="P659" s="30"/>
      <c r="Q659" s="34" t="str">
        <f aca="false">IF(OR(B659="",J659=""),"",IF(OR(J659="Wrong",K659="50-50",K659="Guess"),B659+Lists!$Y$5,""))</f>
        <v/>
      </c>
      <c r="R659" s="29"/>
      <c r="S659" s="34" t="str">
        <f aca="false">IF(Q659="","",B659+Lists!$Y$6)</f>
        <v/>
      </c>
      <c r="T659" s="29"/>
      <c r="U659" s="33" t="str">
        <f aca="true">IF(J659="","",IF(Q659="","—",IF(T659="Correct","Mastered",IF(OR(R659="Wrong",T659="Wrong"),"Keep reviewing",IF(AND(R659="",TODAY()&gt;=Q659),"Retry 1 DUE",IF(AND(R659="Correct",T659="",TODAY()&gt;=S659),"Retry 2 DUE",IF(R659="","Retry 1 scheduled","Retry 2 scheduled")))))))</f>
        <v/>
      </c>
    </row>
    <row r="660" customFormat="false" ht="15" hidden="false" customHeight="false" outlineLevel="0" collapsed="false">
      <c r="A660" s="27" t="str">
        <f aca="false">IF(COUNTA(B660:I660)=0,"",ROW()-4)</f>
        <v/>
      </c>
      <c r="B660" s="28"/>
      <c r="C660" s="29"/>
      <c r="D660" s="30"/>
      <c r="E660" s="29"/>
      <c r="F660" s="30"/>
      <c r="G660" s="31"/>
      <c r="H660" s="32"/>
      <c r="I660" s="32"/>
      <c r="J660" s="33" t="str">
        <f aca="false">IF(OR(H660="",I660=""),"",IF(UPPER(SUBSTITUTE(SUBSTITUTE(SUBSTITUTE(H660," ",""),",",""),";",""))=UPPER(SUBSTITUTE(SUBSTITUTE(SUBSTITUTE(I660," ",""),",",""),";","")),"Correct","Wrong"))</f>
        <v/>
      </c>
      <c r="K660" s="29"/>
      <c r="L660" s="29"/>
      <c r="M660" s="27" t="str">
        <f aca="false">IF(E660="","",IFERROR(INDEX(Lists!$G$5:$G$9,MATCH(E660,Lists!$F$5:$F$9,0)),""))</f>
        <v/>
      </c>
      <c r="N660" s="33" t="str">
        <f aca="false">IF(OR(L660="",M660=""),"",IF(L660&gt;M660,"Slow",IF(AND(J660="Wrong",L660&lt;0.5*M660),"Rushed?","OK")))</f>
        <v/>
      </c>
      <c r="O660" s="30"/>
      <c r="P660" s="30"/>
      <c r="Q660" s="34" t="str">
        <f aca="false">IF(OR(B660="",J660=""),"",IF(OR(J660="Wrong",K660="50-50",K660="Guess"),B660+Lists!$Y$5,""))</f>
        <v/>
      </c>
      <c r="R660" s="29"/>
      <c r="S660" s="34" t="str">
        <f aca="false">IF(Q660="","",B660+Lists!$Y$6)</f>
        <v/>
      </c>
      <c r="T660" s="29"/>
      <c r="U660" s="33" t="str">
        <f aca="true">IF(J660="","",IF(Q660="","—",IF(T660="Correct","Mastered",IF(OR(R660="Wrong",T660="Wrong"),"Keep reviewing",IF(AND(R660="",TODAY()&gt;=Q660),"Retry 1 DUE",IF(AND(R660="Correct",T660="",TODAY()&gt;=S660),"Retry 2 DUE",IF(R660="","Retry 1 scheduled","Retry 2 scheduled")))))))</f>
        <v/>
      </c>
    </row>
    <row r="661" customFormat="false" ht="15" hidden="false" customHeight="false" outlineLevel="0" collapsed="false">
      <c r="A661" s="27" t="str">
        <f aca="false">IF(COUNTA(B661:I661)=0,"",ROW()-4)</f>
        <v/>
      </c>
      <c r="B661" s="28"/>
      <c r="C661" s="29"/>
      <c r="D661" s="30"/>
      <c r="E661" s="29"/>
      <c r="F661" s="30"/>
      <c r="G661" s="31"/>
      <c r="H661" s="32"/>
      <c r="I661" s="32"/>
      <c r="J661" s="33" t="str">
        <f aca="false">IF(OR(H661="",I661=""),"",IF(UPPER(SUBSTITUTE(SUBSTITUTE(SUBSTITUTE(H661," ",""),",",""),";",""))=UPPER(SUBSTITUTE(SUBSTITUTE(SUBSTITUTE(I661," ",""),",",""),";","")),"Correct","Wrong"))</f>
        <v/>
      </c>
      <c r="K661" s="29"/>
      <c r="L661" s="29"/>
      <c r="M661" s="27" t="str">
        <f aca="false">IF(E661="","",IFERROR(INDEX(Lists!$G$5:$G$9,MATCH(E661,Lists!$F$5:$F$9,0)),""))</f>
        <v/>
      </c>
      <c r="N661" s="33" t="str">
        <f aca="false">IF(OR(L661="",M661=""),"",IF(L661&gt;M661,"Slow",IF(AND(J661="Wrong",L661&lt;0.5*M661),"Rushed?","OK")))</f>
        <v/>
      </c>
      <c r="O661" s="30"/>
      <c r="P661" s="30"/>
      <c r="Q661" s="34" t="str">
        <f aca="false">IF(OR(B661="",J661=""),"",IF(OR(J661="Wrong",K661="50-50",K661="Guess"),B661+Lists!$Y$5,""))</f>
        <v/>
      </c>
      <c r="R661" s="29"/>
      <c r="S661" s="34" t="str">
        <f aca="false">IF(Q661="","",B661+Lists!$Y$6)</f>
        <v/>
      </c>
      <c r="T661" s="29"/>
      <c r="U661" s="33" t="str">
        <f aca="true">IF(J661="","",IF(Q661="","—",IF(T661="Correct","Mastered",IF(OR(R661="Wrong",T661="Wrong"),"Keep reviewing",IF(AND(R661="",TODAY()&gt;=Q661),"Retry 1 DUE",IF(AND(R661="Correct",T661="",TODAY()&gt;=S661),"Retry 2 DUE",IF(R661="","Retry 1 scheduled","Retry 2 scheduled")))))))</f>
        <v/>
      </c>
    </row>
    <row r="662" customFormat="false" ht="15" hidden="false" customHeight="false" outlineLevel="0" collapsed="false">
      <c r="A662" s="27" t="str">
        <f aca="false">IF(COUNTA(B662:I662)=0,"",ROW()-4)</f>
        <v/>
      </c>
      <c r="B662" s="28"/>
      <c r="C662" s="29"/>
      <c r="D662" s="30"/>
      <c r="E662" s="29"/>
      <c r="F662" s="30"/>
      <c r="G662" s="31"/>
      <c r="H662" s="32"/>
      <c r="I662" s="32"/>
      <c r="J662" s="33" t="str">
        <f aca="false">IF(OR(H662="",I662=""),"",IF(UPPER(SUBSTITUTE(SUBSTITUTE(SUBSTITUTE(H662," ",""),",",""),";",""))=UPPER(SUBSTITUTE(SUBSTITUTE(SUBSTITUTE(I662," ",""),",",""),";","")),"Correct","Wrong"))</f>
        <v/>
      </c>
      <c r="K662" s="29"/>
      <c r="L662" s="29"/>
      <c r="M662" s="27" t="str">
        <f aca="false">IF(E662="","",IFERROR(INDEX(Lists!$G$5:$G$9,MATCH(E662,Lists!$F$5:$F$9,0)),""))</f>
        <v/>
      </c>
      <c r="N662" s="33" t="str">
        <f aca="false">IF(OR(L662="",M662=""),"",IF(L662&gt;M662,"Slow",IF(AND(J662="Wrong",L662&lt;0.5*M662),"Rushed?","OK")))</f>
        <v/>
      </c>
      <c r="O662" s="30"/>
      <c r="P662" s="30"/>
      <c r="Q662" s="34" t="str">
        <f aca="false">IF(OR(B662="",J662=""),"",IF(OR(J662="Wrong",K662="50-50",K662="Guess"),B662+Lists!$Y$5,""))</f>
        <v/>
      </c>
      <c r="R662" s="29"/>
      <c r="S662" s="34" t="str">
        <f aca="false">IF(Q662="","",B662+Lists!$Y$6)</f>
        <v/>
      </c>
      <c r="T662" s="29"/>
      <c r="U662" s="33" t="str">
        <f aca="true">IF(J662="","",IF(Q662="","—",IF(T662="Correct","Mastered",IF(OR(R662="Wrong",T662="Wrong"),"Keep reviewing",IF(AND(R662="",TODAY()&gt;=Q662),"Retry 1 DUE",IF(AND(R662="Correct",T662="",TODAY()&gt;=S662),"Retry 2 DUE",IF(R662="","Retry 1 scheduled","Retry 2 scheduled")))))))</f>
        <v/>
      </c>
    </row>
    <row r="663" customFormat="false" ht="15" hidden="false" customHeight="false" outlineLevel="0" collapsed="false">
      <c r="A663" s="27" t="str">
        <f aca="false">IF(COUNTA(B663:I663)=0,"",ROW()-4)</f>
        <v/>
      </c>
      <c r="B663" s="28"/>
      <c r="C663" s="29"/>
      <c r="D663" s="30"/>
      <c r="E663" s="29"/>
      <c r="F663" s="30"/>
      <c r="G663" s="31"/>
      <c r="H663" s="32"/>
      <c r="I663" s="32"/>
      <c r="J663" s="33" t="str">
        <f aca="false">IF(OR(H663="",I663=""),"",IF(UPPER(SUBSTITUTE(SUBSTITUTE(SUBSTITUTE(H663," ",""),",",""),";",""))=UPPER(SUBSTITUTE(SUBSTITUTE(SUBSTITUTE(I663," ",""),",",""),";","")),"Correct","Wrong"))</f>
        <v/>
      </c>
      <c r="K663" s="29"/>
      <c r="L663" s="29"/>
      <c r="M663" s="27" t="str">
        <f aca="false">IF(E663="","",IFERROR(INDEX(Lists!$G$5:$G$9,MATCH(E663,Lists!$F$5:$F$9,0)),""))</f>
        <v/>
      </c>
      <c r="N663" s="33" t="str">
        <f aca="false">IF(OR(L663="",M663=""),"",IF(L663&gt;M663,"Slow",IF(AND(J663="Wrong",L663&lt;0.5*M663),"Rushed?","OK")))</f>
        <v/>
      </c>
      <c r="O663" s="30"/>
      <c r="P663" s="30"/>
      <c r="Q663" s="34" t="str">
        <f aca="false">IF(OR(B663="",J663=""),"",IF(OR(J663="Wrong",K663="50-50",K663="Guess"),B663+Lists!$Y$5,""))</f>
        <v/>
      </c>
      <c r="R663" s="29"/>
      <c r="S663" s="34" t="str">
        <f aca="false">IF(Q663="","",B663+Lists!$Y$6)</f>
        <v/>
      </c>
      <c r="T663" s="29"/>
      <c r="U663" s="33" t="str">
        <f aca="true">IF(J663="","",IF(Q663="","—",IF(T663="Correct","Mastered",IF(OR(R663="Wrong",T663="Wrong"),"Keep reviewing",IF(AND(R663="",TODAY()&gt;=Q663),"Retry 1 DUE",IF(AND(R663="Correct",T663="",TODAY()&gt;=S663),"Retry 2 DUE",IF(R663="","Retry 1 scheduled","Retry 2 scheduled")))))))</f>
        <v/>
      </c>
    </row>
    <row r="664" customFormat="false" ht="15" hidden="false" customHeight="false" outlineLevel="0" collapsed="false">
      <c r="A664" s="27" t="str">
        <f aca="false">IF(COUNTA(B664:I664)=0,"",ROW()-4)</f>
        <v/>
      </c>
      <c r="B664" s="28"/>
      <c r="C664" s="29"/>
      <c r="D664" s="30"/>
      <c r="E664" s="29"/>
      <c r="F664" s="30"/>
      <c r="G664" s="31"/>
      <c r="H664" s="32"/>
      <c r="I664" s="32"/>
      <c r="J664" s="33" t="str">
        <f aca="false">IF(OR(H664="",I664=""),"",IF(UPPER(SUBSTITUTE(SUBSTITUTE(SUBSTITUTE(H664," ",""),",",""),";",""))=UPPER(SUBSTITUTE(SUBSTITUTE(SUBSTITUTE(I664," ",""),",",""),";","")),"Correct","Wrong"))</f>
        <v/>
      </c>
      <c r="K664" s="29"/>
      <c r="L664" s="29"/>
      <c r="M664" s="27" t="str">
        <f aca="false">IF(E664="","",IFERROR(INDEX(Lists!$G$5:$G$9,MATCH(E664,Lists!$F$5:$F$9,0)),""))</f>
        <v/>
      </c>
      <c r="N664" s="33" t="str">
        <f aca="false">IF(OR(L664="",M664=""),"",IF(L664&gt;M664,"Slow",IF(AND(J664="Wrong",L664&lt;0.5*M664),"Rushed?","OK")))</f>
        <v/>
      </c>
      <c r="O664" s="30"/>
      <c r="P664" s="30"/>
      <c r="Q664" s="34" t="str">
        <f aca="false">IF(OR(B664="",J664=""),"",IF(OR(J664="Wrong",K664="50-50",K664="Guess"),B664+Lists!$Y$5,""))</f>
        <v/>
      </c>
      <c r="R664" s="29"/>
      <c r="S664" s="34" t="str">
        <f aca="false">IF(Q664="","",B664+Lists!$Y$6)</f>
        <v/>
      </c>
      <c r="T664" s="29"/>
      <c r="U664" s="33" t="str">
        <f aca="true">IF(J664="","",IF(Q664="","—",IF(T664="Correct","Mastered",IF(OR(R664="Wrong",T664="Wrong"),"Keep reviewing",IF(AND(R664="",TODAY()&gt;=Q664),"Retry 1 DUE",IF(AND(R664="Correct",T664="",TODAY()&gt;=S664),"Retry 2 DUE",IF(R664="","Retry 1 scheduled","Retry 2 scheduled")))))))</f>
        <v/>
      </c>
    </row>
    <row r="665" customFormat="false" ht="15" hidden="false" customHeight="false" outlineLevel="0" collapsed="false">
      <c r="A665" s="27" t="str">
        <f aca="false">IF(COUNTA(B665:I665)=0,"",ROW()-4)</f>
        <v/>
      </c>
      <c r="B665" s="28"/>
      <c r="C665" s="29"/>
      <c r="D665" s="30"/>
      <c r="E665" s="29"/>
      <c r="F665" s="30"/>
      <c r="G665" s="31"/>
      <c r="H665" s="32"/>
      <c r="I665" s="32"/>
      <c r="J665" s="33" t="str">
        <f aca="false">IF(OR(H665="",I665=""),"",IF(UPPER(SUBSTITUTE(SUBSTITUTE(SUBSTITUTE(H665," ",""),",",""),";",""))=UPPER(SUBSTITUTE(SUBSTITUTE(SUBSTITUTE(I665," ",""),",",""),";","")),"Correct","Wrong"))</f>
        <v/>
      </c>
      <c r="K665" s="29"/>
      <c r="L665" s="29"/>
      <c r="M665" s="27" t="str">
        <f aca="false">IF(E665="","",IFERROR(INDEX(Lists!$G$5:$G$9,MATCH(E665,Lists!$F$5:$F$9,0)),""))</f>
        <v/>
      </c>
      <c r="N665" s="33" t="str">
        <f aca="false">IF(OR(L665="",M665=""),"",IF(L665&gt;M665,"Slow",IF(AND(J665="Wrong",L665&lt;0.5*M665),"Rushed?","OK")))</f>
        <v/>
      </c>
      <c r="O665" s="30"/>
      <c r="P665" s="30"/>
      <c r="Q665" s="34" t="str">
        <f aca="false">IF(OR(B665="",J665=""),"",IF(OR(J665="Wrong",K665="50-50",K665="Guess"),B665+Lists!$Y$5,""))</f>
        <v/>
      </c>
      <c r="R665" s="29"/>
      <c r="S665" s="34" t="str">
        <f aca="false">IF(Q665="","",B665+Lists!$Y$6)</f>
        <v/>
      </c>
      <c r="T665" s="29"/>
      <c r="U665" s="33" t="str">
        <f aca="true">IF(J665="","",IF(Q665="","—",IF(T665="Correct","Mastered",IF(OR(R665="Wrong",T665="Wrong"),"Keep reviewing",IF(AND(R665="",TODAY()&gt;=Q665),"Retry 1 DUE",IF(AND(R665="Correct",T665="",TODAY()&gt;=S665),"Retry 2 DUE",IF(R665="","Retry 1 scheduled","Retry 2 scheduled")))))))</f>
        <v/>
      </c>
    </row>
    <row r="666" customFormat="false" ht="15" hidden="false" customHeight="false" outlineLevel="0" collapsed="false">
      <c r="A666" s="27" t="str">
        <f aca="false">IF(COUNTA(B666:I666)=0,"",ROW()-4)</f>
        <v/>
      </c>
      <c r="B666" s="28"/>
      <c r="C666" s="29"/>
      <c r="D666" s="30"/>
      <c r="E666" s="29"/>
      <c r="F666" s="30"/>
      <c r="G666" s="31"/>
      <c r="H666" s="32"/>
      <c r="I666" s="32"/>
      <c r="J666" s="33" t="str">
        <f aca="false">IF(OR(H666="",I666=""),"",IF(UPPER(SUBSTITUTE(SUBSTITUTE(SUBSTITUTE(H666," ",""),",",""),";",""))=UPPER(SUBSTITUTE(SUBSTITUTE(SUBSTITUTE(I666," ",""),",",""),";","")),"Correct","Wrong"))</f>
        <v/>
      </c>
      <c r="K666" s="29"/>
      <c r="L666" s="29"/>
      <c r="M666" s="27" t="str">
        <f aca="false">IF(E666="","",IFERROR(INDEX(Lists!$G$5:$G$9,MATCH(E666,Lists!$F$5:$F$9,0)),""))</f>
        <v/>
      </c>
      <c r="N666" s="33" t="str">
        <f aca="false">IF(OR(L666="",M666=""),"",IF(L666&gt;M666,"Slow",IF(AND(J666="Wrong",L666&lt;0.5*M666),"Rushed?","OK")))</f>
        <v/>
      </c>
      <c r="O666" s="30"/>
      <c r="P666" s="30"/>
      <c r="Q666" s="34" t="str">
        <f aca="false">IF(OR(B666="",J666=""),"",IF(OR(J666="Wrong",K666="50-50",K666="Guess"),B666+Lists!$Y$5,""))</f>
        <v/>
      </c>
      <c r="R666" s="29"/>
      <c r="S666" s="34" t="str">
        <f aca="false">IF(Q666="","",B666+Lists!$Y$6)</f>
        <v/>
      </c>
      <c r="T666" s="29"/>
      <c r="U666" s="33" t="str">
        <f aca="true">IF(J666="","",IF(Q666="","—",IF(T666="Correct","Mastered",IF(OR(R666="Wrong",T666="Wrong"),"Keep reviewing",IF(AND(R666="",TODAY()&gt;=Q666),"Retry 1 DUE",IF(AND(R666="Correct",T666="",TODAY()&gt;=S666),"Retry 2 DUE",IF(R666="","Retry 1 scheduled","Retry 2 scheduled")))))))</f>
        <v/>
      </c>
    </row>
    <row r="667" customFormat="false" ht="15" hidden="false" customHeight="false" outlineLevel="0" collapsed="false">
      <c r="A667" s="27" t="str">
        <f aca="false">IF(COUNTA(B667:I667)=0,"",ROW()-4)</f>
        <v/>
      </c>
      <c r="B667" s="28"/>
      <c r="C667" s="29"/>
      <c r="D667" s="30"/>
      <c r="E667" s="29"/>
      <c r="F667" s="30"/>
      <c r="G667" s="31"/>
      <c r="H667" s="32"/>
      <c r="I667" s="32"/>
      <c r="J667" s="33" t="str">
        <f aca="false">IF(OR(H667="",I667=""),"",IF(UPPER(SUBSTITUTE(SUBSTITUTE(SUBSTITUTE(H667," ",""),",",""),";",""))=UPPER(SUBSTITUTE(SUBSTITUTE(SUBSTITUTE(I667," ",""),",",""),";","")),"Correct","Wrong"))</f>
        <v/>
      </c>
      <c r="K667" s="29"/>
      <c r="L667" s="29"/>
      <c r="M667" s="27" t="str">
        <f aca="false">IF(E667="","",IFERROR(INDEX(Lists!$G$5:$G$9,MATCH(E667,Lists!$F$5:$F$9,0)),""))</f>
        <v/>
      </c>
      <c r="N667" s="33" t="str">
        <f aca="false">IF(OR(L667="",M667=""),"",IF(L667&gt;M667,"Slow",IF(AND(J667="Wrong",L667&lt;0.5*M667),"Rushed?","OK")))</f>
        <v/>
      </c>
      <c r="O667" s="30"/>
      <c r="P667" s="30"/>
      <c r="Q667" s="34" t="str">
        <f aca="false">IF(OR(B667="",J667=""),"",IF(OR(J667="Wrong",K667="50-50",K667="Guess"),B667+Lists!$Y$5,""))</f>
        <v/>
      </c>
      <c r="R667" s="29"/>
      <c r="S667" s="34" t="str">
        <f aca="false">IF(Q667="","",B667+Lists!$Y$6)</f>
        <v/>
      </c>
      <c r="T667" s="29"/>
      <c r="U667" s="33" t="str">
        <f aca="true">IF(J667="","",IF(Q667="","—",IF(T667="Correct","Mastered",IF(OR(R667="Wrong",T667="Wrong"),"Keep reviewing",IF(AND(R667="",TODAY()&gt;=Q667),"Retry 1 DUE",IF(AND(R667="Correct",T667="",TODAY()&gt;=S667),"Retry 2 DUE",IF(R667="","Retry 1 scheduled","Retry 2 scheduled")))))))</f>
        <v/>
      </c>
    </row>
    <row r="668" customFormat="false" ht="15" hidden="false" customHeight="false" outlineLevel="0" collapsed="false">
      <c r="A668" s="27" t="str">
        <f aca="false">IF(COUNTA(B668:I668)=0,"",ROW()-4)</f>
        <v/>
      </c>
      <c r="B668" s="28"/>
      <c r="C668" s="29"/>
      <c r="D668" s="30"/>
      <c r="E668" s="29"/>
      <c r="F668" s="30"/>
      <c r="G668" s="31"/>
      <c r="H668" s="32"/>
      <c r="I668" s="32"/>
      <c r="J668" s="33" t="str">
        <f aca="false">IF(OR(H668="",I668=""),"",IF(UPPER(SUBSTITUTE(SUBSTITUTE(SUBSTITUTE(H668," ",""),",",""),";",""))=UPPER(SUBSTITUTE(SUBSTITUTE(SUBSTITUTE(I668," ",""),",",""),";","")),"Correct","Wrong"))</f>
        <v/>
      </c>
      <c r="K668" s="29"/>
      <c r="L668" s="29"/>
      <c r="M668" s="27" t="str">
        <f aca="false">IF(E668="","",IFERROR(INDEX(Lists!$G$5:$G$9,MATCH(E668,Lists!$F$5:$F$9,0)),""))</f>
        <v/>
      </c>
      <c r="N668" s="33" t="str">
        <f aca="false">IF(OR(L668="",M668=""),"",IF(L668&gt;M668,"Slow",IF(AND(J668="Wrong",L668&lt;0.5*M668),"Rushed?","OK")))</f>
        <v/>
      </c>
      <c r="O668" s="30"/>
      <c r="P668" s="30"/>
      <c r="Q668" s="34" t="str">
        <f aca="false">IF(OR(B668="",J668=""),"",IF(OR(J668="Wrong",K668="50-50",K668="Guess"),B668+Lists!$Y$5,""))</f>
        <v/>
      </c>
      <c r="R668" s="29"/>
      <c r="S668" s="34" t="str">
        <f aca="false">IF(Q668="","",B668+Lists!$Y$6)</f>
        <v/>
      </c>
      <c r="T668" s="29"/>
      <c r="U668" s="33" t="str">
        <f aca="true">IF(J668="","",IF(Q668="","—",IF(T668="Correct","Mastered",IF(OR(R668="Wrong",T668="Wrong"),"Keep reviewing",IF(AND(R668="",TODAY()&gt;=Q668),"Retry 1 DUE",IF(AND(R668="Correct",T668="",TODAY()&gt;=S668),"Retry 2 DUE",IF(R668="","Retry 1 scheduled","Retry 2 scheduled")))))))</f>
        <v/>
      </c>
    </row>
    <row r="669" customFormat="false" ht="15" hidden="false" customHeight="false" outlineLevel="0" collapsed="false">
      <c r="A669" s="27" t="str">
        <f aca="false">IF(COUNTA(B669:I669)=0,"",ROW()-4)</f>
        <v/>
      </c>
      <c r="B669" s="28"/>
      <c r="C669" s="29"/>
      <c r="D669" s="30"/>
      <c r="E669" s="29"/>
      <c r="F669" s="30"/>
      <c r="G669" s="31"/>
      <c r="H669" s="32"/>
      <c r="I669" s="32"/>
      <c r="J669" s="33" t="str">
        <f aca="false">IF(OR(H669="",I669=""),"",IF(UPPER(SUBSTITUTE(SUBSTITUTE(SUBSTITUTE(H669," ",""),",",""),";",""))=UPPER(SUBSTITUTE(SUBSTITUTE(SUBSTITUTE(I669," ",""),",",""),";","")),"Correct","Wrong"))</f>
        <v/>
      </c>
      <c r="K669" s="29"/>
      <c r="L669" s="29"/>
      <c r="M669" s="27" t="str">
        <f aca="false">IF(E669="","",IFERROR(INDEX(Lists!$G$5:$G$9,MATCH(E669,Lists!$F$5:$F$9,0)),""))</f>
        <v/>
      </c>
      <c r="N669" s="33" t="str">
        <f aca="false">IF(OR(L669="",M669=""),"",IF(L669&gt;M669,"Slow",IF(AND(J669="Wrong",L669&lt;0.5*M669),"Rushed?","OK")))</f>
        <v/>
      </c>
      <c r="O669" s="30"/>
      <c r="P669" s="30"/>
      <c r="Q669" s="34" t="str">
        <f aca="false">IF(OR(B669="",J669=""),"",IF(OR(J669="Wrong",K669="50-50",K669="Guess"),B669+Lists!$Y$5,""))</f>
        <v/>
      </c>
      <c r="R669" s="29"/>
      <c r="S669" s="34" t="str">
        <f aca="false">IF(Q669="","",B669+Lists!$Y$6)</f>
        <v/>
      </c>
      <c r="T669" s="29"/>
      <c r="U669" s="33" t="str">
        <f aca="true">IF(J669="","",IF(Q669="","—",IF(T669="Correct","Mastered",IF(OR(R669="Wrong",T669="Wrong"),"Keep reviewing",IF(AND(R669="",TODAY()&gt;=Q669),"Retry 1 DUE",IF(AND(R669="Correct",T669="",TODAY()&gt;=S669),"Retry 2 DUE",IF(R669="","Retry 1 scheduled","Retry 2 scheduled")))))))</f>
        <v/>
      </c>
    </row>
    <row r="670" customFormat="false" ht="15" hidden="false" customHeight="false" outlineLevel="0" collapsed="false">
      <c r="A670" s="27" t="str">
        <f aca="false">IF(COUNTA(B670:I670)=0,"",ROW()-4)</f>
        <v/>
      </c>
      <c r="B670" s="28"/>
      <c r="C670" s="29"/>
      <c r="D670" s="30"/>
      <c r="E670" s="29"/>
      <c r="F670" s="30"/>
      <c r="G670" s="31"/>
      <c r="H670" s="32"/>
      <c r="I670" s="32"/>
      <c r="J670" s="33" t="str">
        <f aca="false">IF(OR(H670="",I670=""),"",IF(UPPER(SUBSTITUTE(SUBSTITUTE(SUBSTITUTE(H670," ",""),",",""),";",""))=UPPER(SUBSTITUTE(SUBSTITUTE(SUBSTITUTE(I670," ",""),",",""),";","")),"Correct","Wrong"))</f>
        <v/>
      </c>
      <c r="K670" s="29"/>
      <c r="L670" s="29"/>
      <c r="M670" s="27" t="str">
        <f aca="false">IF(E670="","",IFERROR(INDEX(Lists!$G$5:$G$9,MATCH(E670,Lists!$F$5:$F$9,0)),""))</f>
        <v/>
      </c>
      <c r="N670" s="33" t="str">
        <f aca="false">IF(OR(L670="",M670=""),"",IF(L670&gt;M670,"Slow",IF(AND(J670="Wrong",L670&lt;0.5*M670),"Rushed?","OK")))</f>
        <v/>
      </c>
      <c r="O670" s="30"/>
      <c r="P670" s="30"/>
      <c r="Q670" s="34" t="str">
        <f aca="false">IF(OR(B670="",J670=""),"",IF(OR(J670="Wrong",K670="50-50",K670="Guess"),B670+Lists!$Y$5,""))</f>
        <v/>
      </c>
      <c r="R670" s="29"/>
      <c r="S670" s="34" t="str">
        <f aca="false">IF(Q670="","",B670+Lists!$Y$6)</f>
        <v/>
      </c>
      <c r="T670" s="29"/>
      <c r="U670" s="33" t="str">
        <f aca="true">IF(J670="","",IF(Q670="","—",IF(T670="Correct","Mastered",IF(OR(R670="Wrong",T670="Wrong"),"Keep reviewing",IF(AND(R670="",TODAY()&gt;=Q670),"Retry 1 DUE",IF(AND(R670="Correct",T670="",TODAY()&gt;=S670),"Retry 2 DUE",IF(R670="","Retry 1 scheduled","Retry 2 scheduled")))))))</f>
        <v/>
      </c>
    </row>
    <row r="671" customFormat="false" ht="15" hidden="false" customHeight="false" outlineLevel="0" collapsed="false">
      <c r="A671" s="27" t="str">
        <f aca="false">IF(COUNTA(B671:I671)=0,"",ROW()-4)</f>
        <v/>
      </c>
      <c r="B671" s="28"/>
      <c r="C671" s="29"/>
      <c r="D671" s="30"/>
      <c r="E671" s="29"/>
      <c r="F671" s="30"/>
      <c r="G671" s="31"/>
      <c r="H671" s="32"/>
      <c r="I671" s="32"/>
      <c r="J671" s="33" t="str">
        <f aca="false">IF(OR(H671="",I671=""),"",IF(UPPER(SUBSTITUTE(SUBSTITUTE(SUBSTITUTE(H671," ",""),",",""),";",""))=UPPER(SUBSTITUTE(SUBSTITUTE(SUBSTITUTE(I671," ",""),",",""),";","")),"Correct","Wrong"))</f>
        <v/>
      </c>
      <c r="K671" s="29"/>
      <c r="L671" s="29"/>
      <c r="M671" s="27" t="str">
        <f aca="false">IF(E671="","",IFERROR(INDEX(Lists!$G$5:$G$9,MATCH(E671,Lists!$F$5:$F$9,0)),""))</f>
        <v/>
      </c>
      <c r="N671" s="33" t="str">
        <f aca="false">IF(OR(L671="",M671=""),"",IF(L671&gt;M671,"Slow",IF(AND(J671="Wrong",L671&lt;0.5*M671),"Rushed?","OK")))</f>
        <v/>
      </c>
      <c r="O671" s="30"/>
      <c r="P671" s="30"/>
      <c r="Q671" s="34" t="str">
        <f aca="false">IF(OR(B671="",J671=""),"",IF(OR(J671="Wrong",K671="50-50",K671="Guess"),B671+Lists!$Y$5,""))</f>
        <v/>
      </c>
      <c r="R671" s="29"/>
      <c r="S671" s="34" t="str">
        <f aca="false">IF(Q671="","",B671+Lists!$Y$6)</f>
        <v/>
      </c>
      <c r="T671" s="29"/>
      <c r="U671" s="33" t="str">
        <f aca="true">IF(J671="","",IF(Q671="","—",IF(T671="Correct","Mastered",IF(OR(R671="Wrong",T671="Wrong"),"Keep reviewing",IF(AND(R671="",TODAY()&gt;=Q671),"Retry 1 DUE",IF(AND(R671="Correct",T671="",TODAY()&gt;=S671),"Retry 2 DUE",IF(R671="","Retry 1 scheduled","Retry 2 scheduled")))))))</f>
        <v/>
      </c>
    </row>
    <row r="672" customFormat="false" ht="15" hidden="false" customHeight="false" outlineLevel="0" collapsed="false">
      <c r="A672" s="27" t="str">
        <f aca="false">IF(COUNTA(B672:I672)=0,"",ROW()-4)</f>
        <v/>
      </c>
      <c r="B672" s="28"/>
      <c r="C672" s="29"/>
      <c r="D672" s="30"/>
      <c r="E672" s="29"/>
      <c r="F672" s="30"/>
      <c r="G672" s="31"/>
      <c r="H672" s="32"/>
      <c r="I672" s="32"/>
      <c r="J672" s="33" t="str">
        <f aca="false">IF(OR(H672="",I672=""),"",IF(UPPER(SUBSTITUTE(SUBSTITUTE(SUBSTITUTE(H672," ",""),",",""),";",""))=UPPER(SUBSTITUTE(SUBSTITUTE(SUBSTITUTE(I672," ",""),",",""),";","")),"Correct","Wrong"))</f>
        <v/>
      </c>
      <c r="K672" s="29"/>
      <c r="L672" s="29"/>
      <c r="M672" s="27" t="str">
        <f aca="false">IF(E672="","",IFERROR(INDEX(Lists!$G$5:$G$9,MATCH(E672,Lists!$F$5:$F$9,0)),""))</f>
        <v/>
      </c>
      <c r="N672" s="33" t="str">
        <f aca="false">IF(OR(L672="",M672=""),"",IF(L672&gt;M672,"Slow",IF(AND(J672="Wrong",L672&lt;0.5*M672),"Rushed?","OK")))</f>
        <v/>
      </c>
      <c r="O672" s="30"/>
      <c r="P672" s="30"/>
      <c r="Q672" s="34" t="str">
        <f aca="false">IF(OR(B672="",J672=""),"",IF(OR(J672="Wrong",K672="50-50",K672="Guess"),B672+Lists!$Y$5,""))</f>
        <v/>
      </c>
      <c r="R672" s="29"/>
      <c r="S672" s="34" t="str">
        <f aca="false">IF(Q672="","",B672+Lists!$Y$6)</f>
        <v/>
      </c>
      <c r="T672" s="29"/>
      <c r="U672" s="33" t="str">
        <f aca="true">IF(J672="","",IF(Q672="","—",IF(T672="Correct","Mastered",IF(OR(R672="Wrong",T672="Wrong"),"Keep reviewing",IF(AND(R672="",TODAY()&gt;=Q672),"Retry 1 DUE",IF(AND(R672="Correct",T672="",TODAY()&gt;=S672),"Retry 2 DUE",IF(R672="","Retry 1 scheduled","Retry 2 scheduled")))))))</f>
        <v/>
      </c>
    </row>
    <row r="673" customFormat="false" ht="15" hidden="false" customHeight="false" outlineLevel="0" collapsed="false">
      <c r="A673" s="27" t="str">
        <f aca="false">IF(COUNTA(B673:I673)=0,"",ROW()-4)</f>
        <v/>
      </c>
      <c r="B673" s="28"/>
      <c r="C673" s="29"/>
      <c r="D673" s="30"/>
      <c r="E673" s="29"/>
      <c r="F673" s="30"/>
      <c r="G673" s="31"/>
      <c r="H673" s="32"/>
      <c r="I673" s="32"/>
      <c r="J673" s="33" t="str">
        <f aca="false">IF(OR(H673="",I673=""),"",IF(UPPER(SUBSTITUTE(SUBSTITUTE(SUBSTITUTE(H673," ",""),",",""),";",""))=UPPER(SUBSTITUTE(SUBSTITUTE(SUBSTITUTE(I673," ",""),",",""),";","")),"Correct","Wrong"))</f>
        <v/>
      </c>
      <c r="K673" s="29"/>
      <c r="L673" s="29"/>
      <c r="M673" s="27" t="str">
        <f aca="false">IF(E673="","",IFERROR(INDEX(Lists!$G$5:$G$9,MATCH(E673,Lists!$F$5:$F$9,0)),""))</f>
        <v/>
      </c>
      <c r="N673" s="33" t="str">
        <f aca="false">IF(OR(L673="",M673=""),"",IF(L673&gt;M673,"Slow",IF(AND(J673="Wrong",L673&lt;0.5*M673),"Rushed?","OK")))</f>
        <v/>
      </c>
      <c r="O673" s="30"/>
      <c r="P673" s="30"/>
      <c r="Q673" s="34" t="str">
        <f aca="false">IF(OR(B673="",J673=""),"",IF(OR(J673="Wrong",K673="50-50",K673="Guess"),B673+Lists!$Y$5,""))</f>
        <v/>
      </c>
      <c r="R673" s="29"/>
      <c r="S673" s="34" t="str">
        <f aca="false">IF(Q673="","",B673+Lists!$Y$6)</f>
        <v/>
      </c>
      <c r="T673" s="29"/>
      <c r="U673" s="33" t="str">
        <f aca="true">IF(J673="","",IF(Q673="","—",IF(T673="Correct","Mastered",IF(OR(R673="Wrong",T673="Wrong"),"Keep reviewing",IF(AND(R673="",TODAY()&gt;=Q673),"Retry 1 DUE",IF(AND(R673="Correct",T673="",TODAY()&gt;=S673),"Retry 2 DUE",IF(R673="","Retry 1 scheduled","Retry 2 scheduled")))))))</f>
        <v/>
      </c>
    </row>
    <row r="674" customFormat="false" ht="15" hidden="false" customHeight="false" outlineLevel="0" collapsed="false">
      <c r="A674" s="27" t="str">
        <f aca="false">IF(COUNTA(B674:I674)=0,"",ROW()-4)</f>
        <v/>
      </c>
      <c r="B674" s="28"/>
      <c r="C674" s="29"/>
      <c r="D674" s="30"/>
      <c r="E674" s="29"/>
      <c r="F674" s="30"/>
      <c r="G674" s="31"/>
      <c r="H674" s="32"/>
      <c r="I674" s="32"/>
      <c r="J674" s="33" t="str">
        <f aca="false">IF(OR(H674="",I674=""),"",IF(UPPER(SUBSTITUTE(SUBSTITUTE(SUBSTITUTE(H674," ",""),",",""),";",""))=UPPER(SUBSTITUTE(SUBSTITUTE(SUBSTITUTE(I674," ",""),",",""),";","")),"Correct","Wrong"))</f>
        <v/>
      </c>
      <c r="K674" s="29"/>
      <c r="L674" s="29"/>
      <c r="M674" s="27" t="str">
        <f aca="false">IF(E674="","",IFERROR(INDEX(Lists!$G$5:$G$9,MATCH(E674,Lists!$F$5:$F$9,0)),""))</f>
        <v/>
      </c>
      <c r="N674" s="33" t="str">
        <f aca="false">IF(OR(L674="",M674=""),"",IF(L674&gt;M674,"Slow",IF(AND(J674="Wrong",L674&lt;0.5*M674),"Rushed?","OK")))</f>
        <v/>
      </c>
      <c r="O674" s="30"/>
      <c r="P674" s="30"/>
      <c r="Q674" s="34" t="str">
        <f aca="false">IF(OR(B674="",J674=""),"",IF(OR(J674="Wrong",K674="50-50",K674="Guess"),B674+Lists!$Y$5,""))</f>
        <v/>
      </c>
      <c r="R674" s="29"/>
      <c r="S674" s="34" t="str">
        <f aca="false">IF(Q674="","",B674+Lists!$Y$6)</f>
        <v/>
      </c>
      <c r="T674" s="29"/>
      <c r="U674" s="33" t="str">
        <f aca="true">IF(J674="","",IF(Q674="","—",IF(T674="Correct","Mastered",IF(OR(R674="Wrong",T674="Wrong"),"Keep reviewing",IF(AND(R674="",TODAY()&gt;=Q674),"Retry 1 DUE",IF(AND(R674="Correct",T674="",TODAY()&gt;=S674),"Retry 2 DUE",IF(R674="","Retry 1 scheduled","Retry 2 scheduled")))))))</f>
        <v/>
      </c>
    </row>
    <row r="675" customFormat="false" ht="15" hidden="false" customHeight="false" outlineLevel="0" collapsed="false">
      <c r="A675" s="27" t="str">
        <f aca="false">IF(COUNTA(B675:I675)=0,"",ROW()-4)</f>
        <v/>
      </c>
      <c r="B675" s="28"/>
      <c r="C675" s="29"/>
      <c r="D675" s="30"/>
      <c r="E675" s="29"/>
      <c r="F675" s="30"/>
      <c r="G675" s="31"/>
      <c r="H675" s="32"/>
      <c r="I675" s="32"/>
      <c r="J675" s="33" t="str">
        <f aca="false">IF(OR(H675="",I675=""),"",IF(UPPER(SUBSTITUTE(SUBSTITUTE(SUBSTITUTE(H675," ",""),",",""),";",""))=UPPER(SUBSTITUTE(SUBSTITUTE(SUBSTITUTE(I675," ",""),",",""),";","")),"Correct","Wrong"))</f>
        <v/>
      </c>
      <c r="K675" s="29"/>
      <c r="L675" s="29"/>
      <c r="M675" s="27" t="str">
        <f aca="false">IF(E675="","",IFERROR(INDEX(Lists!$G$5:$G$9,MATCH(E675,Lists!$F$5:$F$9,0)),""))</f>
        <v/>
      </c>
      <c r="N675" s="33" t="str">
        <f aca="false">IF(OR(L675="",M675=""),"",IF(L675&gt;M675,"Slow",IF(AND(J675="Wrong",L675&lt;0.5*M675),"Rushed?","OK")))</f>
        <v/>
      </c>
      <c r="O675" s="30"/>
      <c r="P675" s="30"/>
      <c r="Q675" s="34" t="str">
        <f aca="false">IF(OR(B675="",J675=""),"",IF(OR(J675="Wrong",K675="50-50",K675="Guess"),B675+Lists!$Y$5,""))</f>
        <v/>
      </c>
      <c r="R675" s="29"/>
      <c r="S675" s="34" t="str">
        <f aca="false">IF(Q675="","",B675+Lists!$Y$6)</f>
        <v/>
      </c>
      <c r="T675" s="29"/>
      <c r="U675" s="33" t="str">
        <f aca="true">IF(J675="","",IF(Q675="","—",IF(T675="Correct","Mastered",IF(OR(R675="Wrong",T675="Wrong"),"Keep reviewing",IF(AND(R675="",TODAY()&gt;=Q675),"Retry 1 DUE",IF(AND(R675="Correct",T675="",TODAY()&gt;=S675),"Retry 2 DUE",IF(R675="","Retry 1 scheduled","Retry 2 scheduled")))))))</f>
        <v/>
      </c>
    </row>
    <row r="676" customFormat="false" ht="15" hidden="false" customHeight="false" outlineLevel="0" collapsed="false">
      <c r="A676" s="27" t="str">
        <f aca="false">IF(COUNTA(B676:I676)=0,"",ROW()-4)</f>
        <v/>
      </c>
      <c r="B676" s="28"/>
      <c r="C676" s="29"/>
      <c r="D676" s="30"/>
      <c r="E676" s="29"/>
      <c r="F676" s="30"/>
      <c r="G676" s="31"/>
      <c r="H676" s="32"/>
      <c r="I676" s="32"/>
      <c r="J676" s="33" t="str">
        <f aca="false">IF(OR(H676="",I676=""),"",IF(UPPER(SUBSTITUTE(SUBSTITUTE(SUBSTITUTE(H676," ",""),",",""),";",""))=UPPER(SUBSTITUTE(SUBSTITUTE(SUBSTITUTE(I676," ",""),",",""),";","")),"Correct","Wrong"))</f>
        <v/>
      </c>
      <c r="K676" s="29"/>
      <c r="L676" s="29"/>
      <c r="M676" s="27" t="str">
        <f aca="false">IF(E676="","",IFERROR(INDEX(Lists!$G$5:$G$9,MATCH(E676,Lists!$F$5:$F$9,0)),""))</f>
        <v/>
      </c>
      <c r="N676" s="33" t="str">
        <f aca="false">IF(OR(L676="",M676=""),"",IF(L676&gt;M676,"Slow",IF(AND(J676="Wrong",L676&lt;0.5*M676),"Rushed?","OK")))</f>
        <v/>
      </c>
      <c r="O676" s="30"/>
      <c r="P676" s="30"/>
      <c r="Q676" s="34" t="str">
        <f aca="false">IF(OR(B676="",J676=""),"",IF(OR(J676="Wrong",K676="50-50",K676="Guess"),B676+Lists!$Y$5,""))</f>
        <v/>
      </c>
      <c r="R676" s="29"/>
      <c r="S676" s="34" t="str">
        <f aca="false">IF(Q676="","",B676+Lists!$Y$6)</f>
        <v/>
      </c>
      <c r="T676" s="29"/>
      <c r="U676" s="33" t="str">
        <f aca="true">IF(J676="","",IF(Q676="","—",IF(T676="Correct","Mastered",IF(OR(R676="Wrong",T676="Wrong"),"Keep reviewing",IF(AND(R676="",TODAY()&gt;=Q676),"Retry 1 DUE",IF(AND(R676="Correct",T676="",TODAY()&gt;=S676),"Retry 2 DUE",IF(R676="","Retry 1 scheduled","Retry 2 scheduled")))))))</f>
        <v/>
      </c>
    </row>
    <row r="677" customFormat="false" ht="15" hidden="false" customHeight="false" outlineLevel="0" collapsed="false">
      <c r="A677" s="27" t="str">
        <f aca="false">IF(COUNTA(B677:I677)=0,"",ROW()-4)</f>
        <v/>
      </c>
      <c r="B677" s="28"/>
      <c r="C677" s="29"/>
      <c r="D677" s="30"/>
      <c r="E677" s="29"/>
      <c r="F677" s="30"/>
      <c r="G677" s="31"/>
      <c r="H677" s="32"/>
      <c r="I677" s="32"/>
      <c r="J677" s="33" t="str">
        <f aca="false">IF(OR(H677="",I677=""),"",IF(UPPER(SUBSTITUTE(SUBSTITUTE(SUBSTITUTE(H677," ",""),",",""),";",""))=UPPER(SUBSTITUTE(SUBSTITUTE(SUBSTITUTE(I677," ",""),",",""),";","")),"Correct","Wrong"))</f>
        <v/>
      </c>
      <c r="K677" s="29"/>
      <c r="L677" s="29"/>
      <c r="M677" s="27" t="str">
        <f aca="false">IF(E677="","",IFERROR(INDEX(Lists!$G$5:$G$9,MATCH(E677,Lists!$F$5:$F$9,0)),""))</f>
        <v/>
      </c>
      <c r="N677" s="33" t="str">
        <f aca="false">IF(OR(L677="",M677=""),"",IF(L677&gt;M677,"Slow",IF(AND(J677="Wrong",L677&lt;0.5*M677),"Rushed?","OK")))</f>
        <v/>
      </c>
      <c r="O677" s="30"/>
      <c r="P677" s="30"/>
      <c r="Q677" s="34" t="str">
        <f aca="false">IF(OR(B677="",J677=""),"",IF(OR(J677="Wrong",K677="50-50",K677="Guess"),B677+Lists!$Y$5,""))</f>
        <v/>
      </c>
      <c r="R677" s="29"/>
      <c r="S677" s="34" t="str">
        <f aca="false">IF(Q677="","",B677+Lists!$Y$6)</f>
        <v/>
      </c>
      <c r="T677" s="29"/>
      <c r="U677" s="33" t="str">
        <f aca="true">IF(J677="","",IF(Q677="","—",IF(T677="Correct","Mastered",IF(OR(R677="Wrong",T677="Wrong"),"Keep reviewing",IF(AND(R677="",TODAY()&gt;=Q677),"Retry 1 DUE",IF(AND(R677="Correct",T677="",TODAY()&gt;=S677),"Retry 2 DUE",IF(R677="","Retry 1 scheduled","Retry 2 scheduled")))))))</f>
        <v/>
      </c>
    </row>
    <row r="678" customFormat="false" ht="15" hidden="false" customHeight="false" outlineLevel="0" collapsed="false">
      <c r="A678" s="27" t="str">
        <f aca="false">IF(COUNTA(B678:I678)=0,"",ROW()-4)</f>
        <v/>
      </c>
      <c r="B678" s="28"/>
      <c r="C678" s="29"/>
      <c r="D678" s="30"/>
      <c r="E678" s="29"/>
      <c r="F678" s="30"/>
      <c r="G678" s="31"/>
      <c r="H678" s="32"/>
      <c r="I678" s="32"/>
      <c r="J678" s="33" t="str">
        <f aca="false">IF(OR(H678="",I678=""),"",IF(UPPER(SUBSTITUTE(SUBSTITUTE(SUBSTITUTE(H678," ",""),",",""),";",""))=UPPER(SUBSTITUTE(SUBSTITUTE(SUBSTITUTE(I678," ",""),",",""),";","")),"Correct","Wrong"))</f>
        <v/>
      </c>
      <c r="K678" s="29"/>
      <c r="L678" s="29"/>
      <c r="M678" s="27" t="str">
        <f aca="false">IF(E678="","",IFERROR(INDEX(Lists!$G$5:$G$9,MATCH(E678,Lists!$F$5:$F$9,0)),""))</f>
        <v/>
      </c>
      <c r="N678" s="33" t="str">
        <f aca="false">IF(OR(L678="",M678=""),"",IF(L678&gt;M678,"Slow",IF(AND(J678="Wrong",L678&lt;0.5*M678),"Rushed?","OK")))</f>
        <v/>
      </c>
      <c r="O678" s="30"/>
      <c r="P678" s="30"/>
      <c r="Q678" s="34" t="str">
        <f aca="false">IF(OR(B678="",J678=""),"",IF(OR(J678="Wrong",K678="50-50",K678="Guess"),B678+Lists!$Y$5,""))</f>
        <v/>
      </c>
      <c r="R678" s="29"/>
      <c r="S678" s="34" t="str">
        <f aca="false">IF(Q678="","",B678+Lists!$Y$6)</f>
        <v/>
      </c>
      <c r="T678" s="29"/>
      <c r="U678" s="33" t="str">
        <f aca="true">IF(J678="","",IF(Q678="","—",IF(T678="Correct","Mastered",IF(OR(R678="Wrong",T678="Wrong"),"Keep reviewing",IF(AND(R678="",TODAY()&gt;=Q678),"Retry 1 DUE",IF(AND(R678="Correct",T678="",TODAY()&gt;=S678),"Retry 2 DUE",IF(R678="","Retry 1 scheduled","Retry 2 scheduled")))))))</f>
        <v/>
      </c>
    </row>
    <row r="679" customFormat="false" ht="15" hidden="false" customHeight="false" outlineLevel="0" collapsed="false">
      <c r="A679" s="27" t="str">
        <f aca="false">IF(COUNTA(B679:I679)=0,"",ROW()-4)</f>
        <v/>
      </c>
      <c r="B679" s="28"/>
      <c r="C679" s="29"/>
      <c r="D679" s="30"/>
      <c r="E679" s="29"/>
      <c r="F679" s="30"/>
      <c r="G679" s="31"/>
      <c r="H679" s="32"/>
      <c r="I679" s="32"/>
      <c r="J679" s="33" t="str">
        <f aca="false">IF(OR(H679="",I679=""),"",IF(UPPER(SUBSTITUTE(SUBSTITUTE(SUBSTITUTE(H679," ",""),",",""),";",""))=UPPER(SUBSTITUTE(SUBSTITUTE(SUBSTITUTE(I679," ",""),",",""),";","")),"Correct","Wrong"))</f>
        <v/>
      </c>
      <c r="K679" s="29"/>
      <c r="L679" s="29"/>
      <c r="M679" s="27" t="str">
        <f aca="false">IF(E679="","",IFERROR(INDEX(Lists!$G$5:$G$9,MATCH(E679,Lists!$F$5:$F$9,0)),""))</f>
        <v/>
      </c>
      <c r="N679" s="33" t="str">
        <f aca="false">IF(OR(L679="",M679=""),"",IF(L679&gt;M679,"Slow",IF(AND(J679="Wrong",L679&lt;0.5*M679),"Rushed?","OK")))</f>
        <v/>
      </c>
      <c r="O679" s="30"/>
      <c r="P679" s="30"/>
      <c r="Q679" s="34" t="str">
        <f aca="false">IF(OR(B679="",J679=""),"",IF(OR(J679="Wrong",K679="50-50",K679="Guess"),B679+Lists!$Y$5,""))</f>
        <v/>
      </c>
      <c r="R679" s="29"/>
      <c r="S679" s="34" t="str">
        <f aca="false">IF(Q679="","",B679+Lists!$Y$6)</f>
        <v/>
      </c>
      <c r="T679" s="29"/>
      <c r="U679" s="33" t="str">
        <f aca="true">IF(J679="","",IF(Q679="","—",IF(T679="Correct","Mastered",IF(OR(R679="Wrong",T679="Wrong"),"Keep reviewing",IF(AND(R679="",TODAY()&gt;=Q679),"Retry 1 DUE",IF(AND(R679="Correct",T679="",TODAY()&gt;=S679),"Retry 2 DUE",IF(R679="","Retry 1 scheduled","Retry 2 scheduled")))))))</f>
        <v/>
      </c>
    </row>
    <row r="680" customFormat="false" ht="15" hidden="false" customHeight="false" outlineLevel="0" collapsed="false">
      <c r="A680" s="27" t="str">
        <f aca="false">IF(COUNTA(B680:I680)=0,"",ROW()-4)</f>
        <v/>
      </c>
      <c r="B680" s="28"/>
      <c r="C680" s="29"/>
      <c r="D680" s="30"/>
      <c r="E680" s="29"/>
      <c r="F680" s="30"/>
      <c r="G680" s="31"/>
      <c r="H680" s="32"/>
      <c r="I680" s="32"/>
      <c r="J680" s="33" t="str">
        <f aca="false">IF(OR(H680="",I680=""),"",IF(UPPER(SUBSTITUTE(SUBSTITUTE(SUBSTITUTE(H680," ",""),",",""),";",""))=UPPER(SUBSTITUTE(SUBSTITUTE(SUBSTITUTE(I680," ",""),",",""),";","")),"Correct","Wrong"))</f>
        <v/>
      </c>
      <c r="K680" s="29"/>
      <c r="L680" s="29"/>
      <c r="M680" s="27" t="str">
        <f aca="false">IF(E680="","",IFERROR(INDEX(Lists!$G$5:$G$9,MATCH(E680,Lists!$F$5:$F$9,0)),""))</f>
        <v/>
      </c>
      <c r="N680" s="33" t="str">
        <f aca="false">IF(OR(L680="",M680=""),"",IF(L680&gt;M680,"Slow",IF(AND(J680="Wrong",L680&lt;0.5*M680),"Rushed?","OK")))</f>
        <v/>
      </c>
      <c r="O680" s="30"/>
      <c r="P680" s="30"/>
      <c r="Q680" s="34" t="str">
        <f aca="false">IF(OR(B680="",J680=""),"",IF(OR(J680="Wrong",K680="50-50",K680="Guess"),B680+Lists!$Y$5,""))</f>
        <v/>
      </c>
      <c r="R680" s="29"/>
      <c r="S680" s="34" t="str">
        <f aca="false">IF(Q680="","",B680+Lists!$Y$6)</f>
        <v/>
      </c>
      <c r="T680" s="29"/>
      <c r="U680" s="33" t="str">
        <f aca="true">IF(J680="","",IF(Q680="","—",IF(T680="Correct","Mastered",IF(OR(R680="Wrong",T680="Wrong"),"Keep reviewing",IF(AND(R680="",TODAY()&gt;=Q680),"Retry 1 DUE",IF(AND(R680="Correct",T680="",TODAY()&gt;=S680),"Retry 2 DUE",IF(R680="","Retry 1 scheduled","Retry 2 scheduled")))))))</f>
        <v/>
      </c>
    </row>
    <row r="681" customFormat="false" ht="15" hidden="false" customHeight="false" outlineLevel="0" collapsed="false">
      <c r="A681" s="27" t="str">
        <f aca="false">IF(COUNTA(B681:I681)=0,"",ROW()-4)</f>
        <v/>
      </c>
      <c r="B681" s="28"/>
      <c r="C681" s="29"/>
      <c r="D681" s="30"/>
      <c r="E681" s="29"/>
      <c r="F681" s="30"/>
      <c r="G681" s="31"/>
      <c r="H681" s="32"/>
      <c r="I681" s="32"/>
      <c r="J681" s="33" t="str">
        <f aca="false">IF(OR(H681="",I681=""),"",IF(UPPER(SUBSTITUTE(SUBSTITUTE(SUBSTITUTE(H681," ",""),",",""),";",""))=UPPER(SUBSTITUTE(SUBSTITUTE(SUBSTITUTE(I681," ",""),",",""),";","")),"Correct","Wrong"))</f>
        <v/>
      </c>
      <c r="K681" s="29"/>
      <c r="L681" s="29"/>
      <c r="M681" s="27" t="str">
        <f aca="false">IF(E681="","",IFERROR(INDEX(Lists!$G$5:$G$9,MATCH(E681,Lists!$F$5:$F$9,0)),""))</f>
        <v/>
      </c>
      <c r="N681" s="33" t="str">
        <f aca="false">IF(OR(L681="",M681=""),"",IF(L681&gt;M681,"Slow",IF(AND(J681="Wrong",L681&lt;0.5*M681),"Rushed?","OK")))</f>
        <v/>
      </c>
      <c r="O681" s="30"/>
      <c r="P681" s="30"/>
      <c r="Q681" s="34" t="str">
        <f aca="false">IF(OR(B681="",J681=""),"",IF(OR(J681="Wrong",K681="50-50",K681="Guess"),B681+Lists!$Y$5,""))</f>
        <v/>
      </c>
      <c r="R681" s="29"/>
      <c r="S681" s="34" t="str">
        <f aca="false">IF(Q681="","",B681+Lists!$Y$6)</f>
        <v/>
      </c>
      <c r="T681" s="29"/>
      <c r="U681" s="33" t="str">
        <f aca="true">IF(J681="","",IF(Q681="","—",IF(T681="Correct","Mastered",IF(OR(R681="Wrong",T681="Wrong"),"Keep reviewing",IF(AND(R681="",TODAY()&gt;=Q681),"Retry 1 DUE",IF(AND(R681="Correct",T681="",TODAY()&gt;=S681),"Retry 2 DUE",IF(R681="","Retry 1 scheduled","Retry 2 scheduled")))))))</f>
        <v/>
      </c>
    </row>
    <row r="682" customFormat="false" ht="15" hidden="false" customHeight="false" outlineLevel="0" collapsed="false">
      <c r="A682" s="27" t="str">
        <f aca="false">IF(COUNTA(B682:I682)=0,"",ROW()-4)</f>
        <v/>
      </c>
      <c r="B682" s="28"/>
      <c r="C682" s="29"/>
      <c r="D682" s="30"/>
      <c r="E682" s="29"/>
      <c r="F682" s="30"/>
      <c r="G682" s="31"/>
      <c r="H682" s="32"/>
      <c r="I682" s="32"/>
      <c r="J682" s="33" t="str">
        <f aca="false">IF(OR(H682="",I682=""),"",IF(UPPER(SUBSTITUTE(SUBSTITUTE(SUBSTITUTE(H682," ",""),",",""),";",""))=UPPER(SUBSTITUTE(SUBSTITUTE(SUBSTITUTE(I682," ",""),",",""),";","")),"Correct","Wrong"))</f>
        <v/>
      </c>
      <c r="K682" s="29"/>
      <c r="L682" s="29"/>
      <c r="M682" s="27" t="str">
        <f aca="false">IF(E682="","",IFERROR(INDEX(Lists!$G$5:$G$9,MATCH(E682,Lists!$F$5:$F$9,0)),""))</f>
        <v/>
      </c>
      <c r="N682" s="33" t="str">
        <f aca="false">IF(OR(L682="",M682=""),"",IF(L682&gt;M682,"Slow",IF(AND(J682="Wrong",L682&lt;0.5*M682),"Rushed?","OK")))</f>
        <v/>
      </c>
      <c r="O682" s="30"/>
      <c r="P682" s="30"/>
      <c r="Q682" s="34" t="str">
        <f aca="false">IF(OR(B682="",J682=""),"",IF(OR(J682="Wrong",K682="50-50",K682="Guess"),B682+Lists!$Y$5,""))</f>
        <v/>
      </c>
      <c r="R682" s="29"/>
      <c r="S682" s="34" t="str">
        <f aca="false">IF(Q682="","",B682+Lists!$Y$6)</f>
        <v/>
      </c>
      <c r="T682" s="29"/>
      <c r="U682" s="33" t="str">
        <f aca="true">IF(J682="","",IF(Q682="","—",IF(T682="Correct","Mastered",IF(OR(R682="Wrong",T682="Wrong"),"Keep reviewing",IF(AND(R682="",TODAY()&gt;=Q682),"Retry 1 DUE",IF(AND(R682="Correct",T682="",TODAY()&gt;=S682),"Retry 2 DUE",IF(R682="","Retry 1 scheduled","Retry 2 scheduled")))))))</f>
        <v/>
      </c>
    </row>
    <row r="683" customFormat="false" ht="15" hidden="false" customHeight="false" outlineLevel="0" collapsed="false">
      <c r="A683" s="27" t="str">
        <f aca="false">IF(COUNTA(B683:I683)=0,"",ROW()-4)</f>
        <v/>
      </c>
      <c r="B683" s="28"/>
      <c r="C683" s="29"/>
      <c r="D683" s="30"/>
      <c r="E683" s="29"/>
      <c r="F683" s="30"/>
      <c r="G683" s="31"/>
      <c r="H683" s="32"/>
      <c r="I683" s="32"/>
      <c r="J683" s="33" t="str">
        <f aca="false">IF(OR(H683="",I683=""),"",IF(UPPER(SUBSTITUTE(SUBSTITUTE(SUBSTITUTE(H683," ",""),",",""),";",""))=UPPER(SUBSTITUTE(SUBSTITUTE(SUBSTITUTE(I683," ",""),",",""),";","")),"Correct","Wrong"))</f>
        <v/>
      </c>
      <c r="K683" s="29"/>
      <c r="L683" s="29"/>
      <c r="M683" s="27" t="str">
        <f aca="false">IF(E683="","",IFERROR(INDEX(Lists!$G$5:$G$9,MATCH(E683,Lists!$F$5:$F$9,0)),""))</f>
        <v/>
      </c>
      <c r="N683" s="33" t="str">
        <f aca="false">IF(OR(L683="",M683=""),"",IF(L683&gt;M683,"Slow",IF(AND(J683="Wrong",L683&lt;0.5*M683),"Rushed?","OK")))</f>
        <v/>
      </c>
      <c r="O683" s="30"/>
      <c r="P683" s="30"/>
      <c r="Q683" s="34" t="str">
        <f aca="false">IF(OR(B683="",J683=""),"",IF(OR(J683="Wrong",K683="50-50",K683="Guess"),B683+Lists!$Y$5,""))</f>
        <v/>
      </c>
      <c r="R683" s="29"/>
      <c r="S683" s="34" t="str">
        <f aca="false">IF(Q683="","",B683+Lists!$Y$6)</f>
        <v/>
      </c>
      <c r="T683" s="29"/>
      <c r="U683" s="33" t="str">
        <f aca="true">IF(J683="","",IF(Q683="","—",IF(T683="Correct","Mastered",IF(OR(R683="Wrong",T683="Wrong"),"Keep reviewing",IF(AND(R683="",TODAY()&gt;=Q683),"Retry 1 DUE",IF(AND(R683="Correct",T683="",TODAY()&gt;=S683),"Retry 2 DUE",IF(R683="","Retry 1 scheduled","Retry 2 scheduled")))))))</f>
        <v/>
      </c>
    </row>
    <row r="684" customFormat="false" ht="15" hidden="false" customHeight="false" outlineLevel="0" collapsed="false">
      <c r="A684" s="27" t="str">
        <f aca="false">IF(COUNTA(B684:I684)=0,"",ROW()-4)</f>
        <v/>
      </c>
      <c r="B684" s="28"/>
      <c r="C684" s="29"/>
      <c r="D684" s="30"/>
      <c r="E684" s="29"/>
      <c r="F684" s="30"/>
      <c r="G684" s="31"/>
      <c r="H684" s="32"/>
      <c r="I684" s="32"/>
      <c r="J684" s="33" t="str">
        <f aca="false">IF(OR(H684="",I684=""),"",IF(UPPER(SUBSTITUTE(SUBSTITUTE(SUBSTITUTE(H684," ",""),",",""),";",""))=UPPER(SUBSTITUTE(SUBSTITUTE(SUBSTITUTE(I684," ",""),",",""),";","")),"Correct","Wrong"))</f>
        <v/>
      </c>
      <c r="K684" s="29"/>
      <c r="L684" s="29"/>
      <c r="M684" s="27" t="str">
        <f aca="false">IF(E684="","",IFERROR(INDEX(Lists!$G$5:$G$9,MATCH(E684,Lists!$F$5:$F$9,0)),""))</f>
        <v/>
      </c>
      <c r="N684" s="33" t="str">
        <f aca="false">IF(OR(L684="",M684=""),"",IF(L684&gt;M684,"Slow",IF(AND(J684="Wrong",L684&lt;0.5*M684),"Rushed?","OK")))</f>
        <v/>
      </c>
      <c r="O684" s="30"/>
      <c r="P684" s="30"/>
      <c r="Q684" s="34" t="str">
        <f aca="false">IF(OR(B684="",J684=""),"",IF(OR(J684="Wrong",K684="50-50",K684="Guess"),B684+Lists!$Y$5,""))</f>
        <v/>
      </c>
      <c r="R684" s="29"/>
      <c r="S684" s="34" t="str">
        <f aca="false">IF(Q684="","",B684+Lists!$Y$6)</f>
        <v/>
      </c>
      <c r="T684" s="29"/>
      <c r="U684" s="33" t="str">
        <f aca="true">IF(J684="","",IF(Q684="","—",IF(T684="Correct","Mastered",IF(OR(R684="Wrong",T684="Wrong"),"Keep reviewing",IF(AND(R684="",TODAY()&gt;=Q684),"Retry 1 DUE",IF(AND(R684="Correct",T684="",TODAY()&gt;=S684),"Retry 2 DUE",IF(R684="","Retry 1 scheduled","Retry 2 scheduled")))))))</f>
        <v/>
      </c>
    </row>
    <row r="685" customFormat="false" ht="15" hidden="false" customHeight="false" outlineLevel="0" collapsed="false">
      <c r="A685" s="27" t="str">
        <f aca="false">IF(COUNTA(B685:I685)=0,"",ROW()-4)</f>
        <v/>
      </c>
      <c r="B685" s="28"/>
      <c r="C685" s="29"/>
      <c r="D685" s="30"/>
      <c r="E685" s="29"/>
      <c r="F685" s="30"/>
      <c r="G685" s="31"/>
      <c r="H685" s="32"/>
      <c r="I685" s="32"/>
      <c r="J685" s="33" t="str">
        <f aca="false">IF(OR(H685="",I685=""),"",IF(UPPER(SUBSTITUTE(SUBSTITUTE(SUBSTITUTE(H685," ",""),",",""),";",""))=UPPER(SUBSTITUTE(SUBSTITUTE(SUBSTITUTE(I685," ",""),",",""),";","")),"Correct","Wrong"))</f>
        <v/>
      </c>
      <c r="K685" s="29"/>
      <c r="L685" s="29"/>
      <c r="M685" s="27" t="str">
        <f aca="false">IF(E685="","",IFERROR(INDEX(Lists!$G$5:$G$9,MATCH(E685,Lists!$F$5:$F$9,0)),""))</f>
        <v/>
      </c>
      <c r="N685" s="33" t="str">
        <f aca="false">IF(OR(L685="",M685=""),"",IF(L685&gt;M685,"Slow",IF(AND(J685="Wrong",L685&lt;0.5*M685),"Rushed?","OK")))</f>
        <v/>
      </c>
      <c r="O685" s="30"/>
      <c r="P685" s="30"/>
      <c r="Q685" s="34" t="str">
        <f aca="false">IF(OR(B685="",J685=""),"",IF(OR(J685="Wrong",K685="50-50",K685="Guess"),B685+Lists!$Y$5,""))</f>
        <v/>
      </c>
      <c r="R685" s="29"/>
      <c r="S685" s="34" t="str">
        <f aca="false">IF(Q685="","",B685+Lists!$Y$6)</f>
        <v/>
      </c>
      <c r="T685" s="29"/>
      <c r="U685" s="33" t="str">
        <f aca="true">IF(J685="","",IF(Q685="","—",IF(T685="Correct","Mastered",IF(OR(R685="Wrong",T685="Wrong"),"Keep reviewing",IF(AND(R685="",TODAY()&gt;=Q685),"Retry 1 DUE",IF(AND(R685="Correct",T685="",TODAY()&gt;=S685),"Retry 2 DUE",IF(R685="","Retry 1 scheduled","Retry 2 scheduled")))))))</f>
        <v/>
      </c>
    </row>
    <row r="686" customFormat="false" ht="15" hidden="false" customHeight="false" outlineLevel="0" collapsed="false">
      <c r="A686" s="27" t="str">
        <f aca="false">IF(COUNTA(B686:I686)=0,"",ROW()-4)</f>
        <v/>
      </c>
      <c r="B686" s="28"/>
      <c r="C686" s="29"/>
      <c r="D686" s="30"/>
      <c r="E686" s="29"/>
      <c r="F686" s="30"/>
      <c r="G686" s="31"/>
      <c r="H686" s="32"/>
      <c r="I686" s="32"/>
      <c r="J686" s="33" t="str">
        <f aca="false">IF(OR(H686="",I686=""),"",IF(UPPER(SUBSTITUTE(SUBSTITUTE(SUBSTITUTE(H686," ",""),",",""),";",""))=UPPER(SUBSTITUTE(SUBSTITUTE(SUBSTITUTE(I686," ",""),",",""),";","")),"Correct","Wrong"))</f>
        <v/>
      </c>
      <c r="K686" s="29"/>
      <c r="L686" s="29"/>
      <c r="M686" s="27" t="str">
        <f aca="false">IF(E686="","",IFERROR(INDEX(Lists!$G$5:$G$9,MATCH(E686,Lists!$F$5:$F$9,0)),""))</f>
        <v/>
      </c>
      <c r="N686" s="33" t="str">
        <f aca="false">IF(OR(L686="",M686=""),"",IF(L686&gt;M686,"Slow",IF(AND(J686="Wrong",L686&lt;0.5*M686),"Rushed?","OK")))</f>
        <v/>
      </c>
      <c r="O686" s="30"/>
      <c r="P686" s="30"/>
      <c r="Q686" s="34" t="str">
        <f aca="false">IF(OR(B686="",J686=""),"",IF(OR(J686="Wrong",K686="50-50",K686="Guess"),B686+Lists!$Y$5,""))</f>
        <v/>
      </c>
      <c r="R686" s="29"/>
      <c r="S686" s="34" t="str">
        <f aca="false">IF(Q686="","",B686+Lists!$Y$6)</f>
        <v/>
      </c>
      <c r="T686" s="29"/>
      <c r="U686" s="33" t="str">
        <f aca="true">IF(J686="","",IF(Q686="","—",IF(T686="Correct","Mastered",IF(OR(R686="Wrong",T686="Wrong"),"Keep reviewing",IF(AND(R686="",TODAY()&gt;=Q686),"Retry 1 DUE",IF(AND(R686="Correct",T686="",TODAY()&gt;=S686),"Retry 2 DUE",IF(R686="","Retry 1 scheduled","Retry 2 scheduled")))))))</f>
        <v/>
      </c>
    </row>
    <row r="687" customFormat="false" ht="15" hidden="false" customHeight="false" outlineLevel="0" collapsed="false">
      <c r="A687" s="27" t="str">
        <f aca="false">IF(COUNTA(B687:I687)=0,"",ROW()-4)</f>
        <v/>
      </c>
      <c r="B687" s="28"/>
      <c r="C687" s="29"/>
      <c r="D687" s="30"/>
      <c r="E687" s="29"/>
      <c r="F687" s="30"/>
      <c r="G687" s="31"/>
      <c r="H687" s="32"/>
      <c r="I687" s="32"/>
      <c r="J687" s="33" t="str">
        <f aca="false">IF(OR(H687="",I687=""),"",IF(UPPER(SUBSTITUTE(SUBSTITUTE(SUBSTITUTE(H687," ",""),",",""),";",""))=UPPER(SUBSTITUTE(SUBSTITUTE(SUBSTITUTE(I687," ",""),",",""),";","")),"Correct","Wrong"))</f>
        <v/>
      </c>
      <c r="K687" s="29"/>
      <c r="L687" s="29"/>
      <c r="M687" s="27" t="str">
        <f aca="false">IF(E687="","",IFERROR(INDEX(Lists!$G$5:$G$9,MATCH(E687,Lists!$F$5:$F$9,0)),""))</f>
        <v/>
      </c>
      <c r="N687" s="33" t="str">
        <f aca="false">IF(OR(L687="",M687=""),"",IF(L687&gt;M687,"Slow",IF(AND(J687="Wrong",L687&lt;0.5*M687),"Rushed?","OK")))</f>
        <v/>
      </c>
      <c r="O687" s="30"/>
      <c r="P687" s="30"/>
      <c r="Q687" s="34" t="str">
        <f aca="false">IF(OR(B687="",J687=""),"",IF(OR(J687="Wrong",K687="50-50",K687="Guess"),B687+Lists!$Y$5,""))</f>
        <v/>
      </c>
      <c r="R687" s="29"/>
      <c r="S687" s="34" t="str">
        <f aca="false">IF(Q687="","",B687+Lists!$Y$6)</f>
        <v/>
      </c>
      <c r="T687" s="29"/>
      <c r="U687" s="33" t="str">
        <f aca="true">IF(J687="","",IF(Q687="","—",IF(T687="Correct","Mastered",IF(OR(R687="Wrong",T687="Wrong"),"Keep reviewing",IF(AND(R687="",TODAY()&gt;=Q687),"Retry 1 DUE",IF(AND(R687="Correct",T687="",TODAY()&gt;=S687),"Retry 2 DUE",IF(R687="","Retry 1 scheduled","Retry 2 scheduled")))))))</f>
        <v/>
      </c>
    </row>
    <row r="688" customFormat="false" ht="15" hidden="false" customHeight="false" outlineLevel="0" collapsed="false">
      <c r="A688" s="27" t="str">
        <f aca="false">IF(COUNTA(B688:I688)=0,"",ROW()-4)</f>
        <v/>
      </c>
      <c r="B688" s="28"/>
      <c r="C688" s="29"/>
      <c r="D688" s="30"/>
      <c r="E688" s="29"/>
      <c r="F688" s="30"/>
      <c r="G688" s="31"/>
      <c r="H688" s="32"/>
      <c r="I688" s="32"/>
      <c r="J688" s="33" t="str">
        <f aca="false">IF(OR(H688="",I688=""),"",IF(UPPER(SUBSTITUTE(SUBSTITUTE(SUBSTITUTE(H688," ",""),",",""),";",""))=UPPER(SUBSTITUTE(SUBSTITUTE(SUBSTITUTE(I688," ",""),",",""),";","")),"Correct","Wrong"))</f>
        <v/>
      </c>
      <c r="K688" s="29"/>
      <c r="L688" s="29"/>
      <c r="M688" s="27" t="str">
        <f aca="false">IF(E688="","",IFERROR(INDEX(Lists!$G$5:$G$9,MATCH(E688,Lists!$F$5:$F$9,0)),""))</f>
        <v/>
      </c>
      <c r="N688" s="33" t="str">
        <f aca="false">IF(OR(L688="",M688=""),"",IF(L688&gt;M688,"Slow",IF(AND(J688="Wrong",L688&lt;0.5*M688),"Rushed?","OK")))</f>
        <v/>
      </c>
      <c r="O688" s="30"/>
      <c r="P688" s="30"/>
      <c r="Q688" s="34" t="str">
        <f aca="false">IF(OR(B688="",J688=""),"",IF(OR(J688="Wrong",K688="50-50",K688="Guess"),B688+Lists!$Y$5,""))</f>
        <v/>
      </c>
      <c r="R688" s="29"/>
      <c r="S688" s="34" t="str">
        <f aca="false">IF(Q688="","",B688+Lists!$Y$6)</f>
        <v/>
      </c>
      <c r="T688" s="29"/>
      <c r="U688" s="33" t="str">
        <f aca="true">IF(J688="","",IF(Q688="","—",IF(T688="Correct","Mastered",IF(OR(R688="Wrong",T688="Wrong"),"Keep reviewing",IF(AND(R688="",TODAY()&gt;=Q688),"Retry 1 DUE",IF(AND(R688="Correct",T688="",TODAY()&gt;=S688),"Retry 2 DUE",IF(R688="","Retry 1 scheduled","Retry 2 scheduled")))))))</f>
        <v/>
      </c>
    </row>
    <row r="689" customFormat="false" ht="15" hidden="false" customHeight="false" outlineLevel="0" collapsed="false">
      <c r="A689" s="27" t="str">
        <f aca="false">IF(COUNTA(B689:I689)=0,"",ROW()-4)</f>
        <v/>
      </c>
      <c r="B689" s="28"/>
      <c r="C689" s="29"/>
      <c r="D689" s="30"/>
      <c r="E689" s="29"/>
      <c r="F689" s="30"/>
      <c r="G689" s="31"/>
      <c r="H689" s="32"/>
      <c r="I689" s="32"/>
      <c r="J689" s="33" t="str">
        <f aca="false">IF(OR(H689="",I689=""),"",IF(UPPER(SUBSTITUTE(SUBSTITUTE(SUBSTITUTE(H689," ",""),",",""),";",""))=UPPER(SUBSTITUTE(SUBSTITUTE(SUBSTITUTE(I689," ",""),",",""),";","")),"Correct","Wrong"))</f>
        <v/>
      </c>
      <c r="K689" s="29"/>
      <c r="L689" s="29"/>
      <c r="M689" s="27" t="str">
        <f aca="false">IF(E689="","",IFERROR(INDEX(Lists!$G$5:$G$9,MATCH(E689,Lists!$F$5:$F$9,0)),""))</f>
        <v/>
      </c>
      <c r="N689" s="33" t="str">
        <f aca="false">IF(OR(L689="",M689=""),"",IF(L689&gt;M689,"Slow",IF(AND(J689="Wrong",L689&lt;0.5*M689),"Rushed?","OK")))</f>
        <v/>
      </c>
      <c r="O689" s="30"/>
      <c r="P689" s="30"/>
      <c r="Q689" s="34" t="str">
        <f aca="false">IF(OR(B689="",J689=""),"",IF(OR(J689="Wrong",K689="50-50",K689="Guess"),B689+Lists!$Y$5,""))</f>
        <v/>
      </c>
      <c r="R689" s="29"/>
      <c r="S689" s="34" t="str">
        <f aca="false">IF(Q689="","",B689+Lists!$Y$6)</f>
        <v/>
      </c>
      <c r="T689" s="29"/>
      <c r="U689" s="33" t="str">
        <f aca="true">IF(J689="","",IF(Q689="","—",IF(T689="Correct","Mastered",IF(OR(R689="Wrong",T689="Wrong"),"Keep reviewing",IF(AND(R689="",TODAY()&gt;=Q689),"Retry 1 DUE",IF(AND(R689="Correct",T689="",TODAY()&gt;=S689),"Retry 2 DUE",IF(R689="","Retry 1 scheduled","Retry 2 scheduled")))))))</f>
        <v/>
      </c>
    </row>
    <row r="690" customFormat="false" ht="15" hidden="false" customHeight="false" outlineLevel="0" collapsed="false">
      <c r="A690" s="27" t="str">
        <f aca="false">IF(COUNTA(B690:I690)=0,"",ROW()-4)</f>
        <v/>
      </c>
      <c r="B690" s="28"/>
      <c r="C690" s="29"/>
      <c r="D690" s="30"/>
      <c r="E690" s="29"/>
      <c r="F690" s="30"/>
      <c r="G690" s="31"/>
      <c r="H690" s="32"/>
      <c r="I690" s="32"/>
      <c r="J690" s="33" t="str">
        <f aca="false">IF(OR(H690="",I690=""),"",IF(UPPER(SUBSTITUTE(SUBSTITUTE(SUBSTITUTE(H690," ",""),",",""),";",""))=UPPER(SUBSTITUTE(SUBSTITUTE(SUBSTITUTE(I690," ",""),",",""),";","")),"Correct","Wrong"))</f>
        <v/>
      </c>
      <c r="K690" s="29"/>
      <c r="L690" s="29"/>
      <c r="M690" s="27" t="str">
        <f aca="false">IF(E690="","",IFERROR(INDEX(Lists!$G$5:$G$9,MATCH(E690,Lists!$F$5:$F$9,0)),""))</f>
        <v/>
      </c>
      <c r="N690" s="33" t="str">
        <f aca="false">IF(OR(L690="",M690=""),"",IF(L690&gt;M690,"Slow",IF(AND(J690="Wrong",L690&lt;0.5*M690),"Rushed?","OK")))</f>
        <v/>
      </c>
      <c r="O690" s="30"/>
      <c r="P690" s="30"/>
      <c r="Q690" s="34" t="str">
        <f aca="false">IF(OR(B690="",J690=""),"",IF(OR(J690="Wrong",K690="50-50",K690="Guess"),B690+Lists!$Y$5,""))</f>
        <v/>
      </c>
      <c r="R690" s="29"/>
      <c r="S690" s="34" t="str">
        <f aca="false">IF(Q690="","",B690+Lists!$Y$6)</f>
        <v/>
      </c>
      <c r="T690" s="29"/>
      <c r="U690" s="33" t="str">
        <f aca="true">IF(J690="","",IF(Q690="","—",IF(T690="Correct","Mastered",IF(OR(R690="Wrong",T690="Wrong"),"Keep reviewing",IF(AND(R690="",TODAY()&gt;=Q690),"Retry 1 DUE",IF(AND(R690="Correct",T690="",TODAY()&gt;=S690),"Retry 2 DUE",IF(R690="","Retry 1 scheduled","Retry 2 scheduled")))))))</f>
        <v/>
      </c>
    </row>
    <row r="691" customFormat="false" ht="15" hidden="false" customHeight="false" outlineLevel="0" collapsed="false">
      <c r="A691" s="27" t="str">
        <f aca="false">IF(COUNTA(B691:I691)=0,"",ROW()-4)</f>
        <v/>
      </c>
      <c r="B691" s="28"/>
      <c r="C691" s="29"/>
      <c r="D691" s="30"/>
      <c r="E691" s="29"/>
      <c r="F691" s="30"/>
      <c r="G691" s="31"/>
      <c r="H691" s="32"/>
      <c r="I691" s="32"/>
      <c r="J691" s="33" t="str">
        <f aca="false">IF(OR(H691="",I691=""),"",IF(UPPER(SUBSTITUTE(SUBSTITUTE(SUBSTITUTE(H691," ",""),",",""),";",""))=UPPER(SUBSTITUTE(SUBSTITUTE(SUBSTITUTE(I691," ",""),",",""),";","")),"Correct","Wrong"))</f>
        <v/>
      </c>
      <c r="K691" s="29"/>
      <c r="L691" s="29"/>
      <c r="M691" s="27" t="str">
        <f aca="false">IF(E691="","",IFERROR(INDEX(Lists!$G$5:$G$9,MATCH(E691,Lists!$F$5:$F$9,0)),""))</f>
        <v/>
      </c>
      <c r="N691" s="33" t="str">
        <f aca="false">IF(OR(L691="",M691=""),"",IF(L691&gt;M691,"Slow",IF(AND(J691="Wrong",L691&lt;0.5*M691),"Rushed?","OK")))</f>
        <v/>
      </c>
      <c r="O691" s="30"/>
      <c r="P691" s="30"/>
      <c r="Q691" s="34" t="str">
        <f aca="false">IF(OR(B691="",J691=""),"",IF(OR(J691="Wrong",K691="50-50",K691="Guess"),B691+Lists!$Y$5,""))</f>
        <v/>
      </c>
      <c r="R691" s="29"/>
      <c r="S691" s="34" t="str">
        <f aca="false">IF(Q691="","",B691+Lists!$Y$6)</f>
        <v/>
      </c>
      <c r="T691" s="29"/>
      <c r="U691" s="33" t="str">
        <f aca="true">IF(J691="","",IF(Q691="","—",IF(T691="Correct","Mastered",IF(OR(R691="Wrong",T691="Wrong"),"Keep reviewing",IF(AND(R691="",TODAY()&gt;=Q691),"Retry 1 DUE",IF(AND(R691="Correct",T691="",TODAY()&gt;=S691),"Retry 2 DUE",IF(R691="","Retry 1 scheduled","Retry 2 scheduled")))))))</f>
        <v/>
      </c>
    </row>
    <row r="692" customFormat="false" ht="15" hidden="false" customHeight="false" outlineLevel="0" collapsed="false">
      <c r="A692" s="27" t="str">
        <f aca="false">IF(COUNTA(B692:I692)=0,"",ROW()-4)</f>
        <v/>
      </c>
      <c r="B692" s="28"/>
      <c r="C692" s="29"/>
      <c r="D692" s="30"/>
      <c r="E692" s="29"/>
      <c r="F692" s="30"/>
      <c r="G692" s="31"/>
      <c r="H692" s="32"/>
      <c r="I692" s="32"/>
      <c r="J692" s="33" t="str">
        <f aca="false">IF(OR(H692="",I692=""),"",IF(UPPER(SUBSTITUTE(SUBSTITUTE(SUBSTITUTE(H692," ",""),",",""),";",""))=UPPER(SUBSTITUTE(SUBSTITUTE(SUBSTITUTE(I692," ",""),",",""),";","")),"Correct","Wrong"))</f>
        <v/>
      </c>
      <c r="K692" s="29"/>
      <c r="L692" s="29"/>
      <c r="M692" s="27" t="str">
        <f aca="false">IF(E692="","",IFERROR(INDEX(Lists!$G$5:$G$9,MATCH(E692,Lists!$F$5:$F$9,0)),""))</f>
        <v/>
      </c>
      <c r="N692" s="33" t="str">
        <f aca="false">IF(OR(L692="",M692=""),"",IF(L692&gt;M692,"Slow",IF(AND(J692="Wrong",L692&lt;0.5*M692),"Rushed?","OK")))</f>
        <v/>
      </c>
      <c r="O692" s="30"/>
      <c r="P692" s="30"/>
      <c r="Q692" s="34" t="str">
        <f aca="false">IF(OR(B692="",J692=""),"",IF(OR(J692="Wrong",K692="50-50",K692="Guess"),B692+Lists!$Y$5,""))</f>
        <v/>
      </c>
      <c r="R692" s="29"/>
      <c r="S692" s="34" t="str">
        <f aca="false">IF(Q692="","",B692+Lists!$Y$6)</f>
        <v/>
      </c>
      <c r="T692" s="29"/>
      <c r="U692" s="33" t="str">
        <f aca="true">IF(J692="","",IF(Q692="","—",IF(T692="Correct","Mastered",IF(OR(R692="Wrong",T692="Wrong"),"Keep reviewing",IF(AND(R692="",TODAY()&gt;=Q692),"Retry 1 DUE",IF(AND(R692="Correct",T692="",TODAY()&gt;=S692),"Retry 2 DUE",IF(R692="","Retry 1 scheduled","Retry 2 scheduled")))))))</f>
        <v/>
      </c>
    </row>
    <row r="693" customFormat="false" ht="15" hidden="false" customHeight="false" outlineLevel="0" collapsed="false">
      <c r="A693" s="27" t="str">
        <f aca="false">IF(COUNTA(B693:I693)=0,"",ROW()-4)</f>
        <v/>
      </c>
      <c r="B693" s="28"/>
      <c r="C693" s="29"/>
      <c r="D693" s="30"/>
      <c r="E693" s="29"/>
      <c r="F693" s="30"/>
      <c r="G693" s="31"/>
      <c r="H693" s="32"/>
      <c r="I693" s="32"/>
      <c r="J693" s="33" t="str">
        <f aca="false">IF(OR(H693="",I693=""),"",IF(UPPER(SUBSTITUTE(SUBSTITUTE(SUBSTITUTE(H693," ",""),",",""),";",""))=UPPER(SUBSTITUTE(SUBSTITUTE(SUBSTITUTE(I693," ",""),",",""),";","")),"Correct","Wrong"))</f>
        <v/>
      </c>
      <c r="K693" s="29"/>
      <c r="L693" s="29"/>
      <c r="M693" s="27" t="str">
        <f aca="false">IF(E693="","",IFERROR(INDEX(Lists!$G$5:$G$9,MATCH(E693,Lists!$F$5:$F$9,0)),""))</f>
        <v/>
      </c>
      <c r="N693" s="33" t="str">
        <f aca="false">IF(OR(L693="",M693=""),"",IF(L693&gt;M693,"Slow",IF(AND(J693="Wrong",L693&lt;0.5*M693),"Rushed?","OK")))</f>
        <v/>
      </c>
      <c r="O693" s="30"/>
      <c r="P693" s="30"/>
      <c r="Q693" s="34" t="str">
        <f aca="false">IF(OR(B693="",J693=""),"",IF(OR(J693="Wrong",K693="50-50",K693="Guess"),B693+Lists!$Y$5,""))</f>
        <v/>
      </c>
      <c r="R693" s="29"/>
      <c r="S693" s="34" t="str">
        <f aca="false">IF(Q693="","",B693+Lists!$Y$6)</f>
        <v/>
      </c>
      <c r="T693" s="29"/>
      <c r="U693" s="33" t="str">
        <f aca="true">IF(J693="","",IF(Q693="","—",IF(T693="Correct","Mastered",IF(OR(R693="Wrong",T693="Wrong"),"Keep reviewing",IF(AND(R693="",TODAY()&gt;=Q693),"Retry 1 DUE",IF(AND(R693="Correct",T693="",TODAY()&gt;=S693),"Retry 2 DUE",IF(R693="","Retry 1 scheduled","Retry 2 scheduled")))))))</f>
        <v/>
      </c>
    </row>
    <row r="694" customFormat="false" ht="15" hidden="false" customHeight="false" outlineLevel="0" collapsed="false">
      <c r="A694" s="27" t="str">
        <f aca="false">IF(COUNTA(B694:I694)=0,"",ROW()-4)</f>
        <v/>
      </c>
      <c r="B694" s="28"/>
      <c r="C694" s="29"/>
      <c r="D694" s="30"/>
      <c r="E694" s="29"/>
      <c r="F694" s="30"/>
      <c r="G694" s="31"/>
      <c r="H694" s="32"/>
      <c r="I694" s="32"/>
      <c r="J694" s="33" t="str">
        <f aca="false">IF(OR(H694="",I694=""),"",IF(UPPER(SUBSTITUTE(SUBSTITUTE(SUBSTITUTE(H694," ",""),",",""),";",""))=UPPER(SUBSTITUTE(SUBSTITUTE(SUBSTITUTE(I694," ",""),",",""),";","")),"Correct","Wrong"))</f>
        <v/>
      </c>
      <c r="K694" s="29"/>
      <c r="L694" s="29"/>
      <c r="M694" s="27" t="str">
        <f aca="false">IF(E694="","",IFERROR(INDEX(Lists!$G$5:$G$9,MATCH(E694,Lists!$F$5:$F$9,0)),""))</f>
        <v/>
      </c>
      <c r="N694" s="33" t="str">
        <f aca="false">IF(OR(L694="",M694=""),"",IF(L694&gt;M694,"Slow",IF(AND(J694="Wrong",L694&lt;0.5*M694),"Rushed?","OK")))</f>
        <v/>
      </c>
      <c r="O694" s="30"/>
      <c r="P694" s="30"/>
      <c r="Q694" s="34" t="str">
        <f aca="false">IF(OR(B694="",J694=""),"",IF(OR(J694="Wrong",K694="50-50",K694="Guess"),B694+Lists!$Y$5,""))</f>
        <v/>
      </c>
      <c r="R694" s="29"/>
      <c r="S694" s="34" t="str">
        <f aca="false">IF(Q694="","",B694+Lists!$Y$6)</f>
        <v/>
      </c>
      <c r="T694" s="29"/>
      <c r="U694" s="33" t="str">
        <f aca="true">IF(J694="","",IF(Q694="","—",IF(T694="Correct","Mastered",IF(OR(R694="Wrong",T694="Wrong"),"Keep reviewing",IF(AND(R694="",TODAY()&gt;=Q694),"Retry 1 DUE",IF(AND(R694="Correct",T694="",TODAY()&gt;=S694),"Retry 2 DUE",IF(R694="","Retry 1 scheduled","Retry 2 scheduled")))))))</f>
        <v/>
      </c>
    </row>
    <row r="695" customFormat="false" ht="15" hidden="false" customHeight="false" outlineLevel="0" collapsed="false">
      <c r="A695" s="27" t="str">
        <f aca="false">IF(COUNTA(B695:I695)=0,"",ROW()-4)</f>
        <v/>
      </c>
      <c r="B695" s="28"/>
      <c r="C695" s="29"/>
      <c r="D695" s="30"/>
      <c r="E695" s="29"/>
      <c r="F695" s="30"/>
      <c r="G695" s="31"/>
      <c r="H695" s="32"/>
      <c r="I695" s="32"/>
      <c r="J695" s="33" t="str">
        <f aca="false">IF(OR(H695="",I695=""),"",IF(UPPER(SUBSTITUTE(SUBSTITUTE(SUBSTITUTE(H695," ",""),",",""),";",""))=UPPER(SUBSTITUTE(SUBSTITUTE(SUBSTITUTE(I695," ",""),",",""),";","")),"Correct","Wrong"))</f>
        <v/>
      </c>
      <c r="K695" s="29"/>
      <c r="L695" s="29"/>
      <c r="M695" s="27" t="str">
        <f aca="false">IF(E695="","",IFERROR(INDEX(Lists!$G$5:$G$9,MATCH(E695,Lists!$F$5:$F$9,0)),""))</f>
        <v/>
      </c>
      <c r="N695" s="33" t="str">
        <f aca="false">IF(OR(L695="",M695=""),"",IF(L695&gt;M695,"Slow",IF(AND(J695="Wrong",L695&lt;0.5*M695),"Rushed?","OK")))</f>
        <v/>
      </c>
      <c r="O695" s="30"/>
      <c r="P695" s="30"/>
      <c r="Q695" s="34" t="str">
        <f aca="false">IF(OR(B695="",J695=""),"",IF(OR(J695="Wrong",K695="50-50",K695="Guess"),B695+Lists!$Y$5,""))</f>
        <v/>
      </c>
      <c r="R695" s="29"/>
      <c r="S695" s="34" t="str">
        <f aca="false">IF(Q695="","",B695+Lists!$Y$6)</f>
        <v/>
      </c>
      <c r="T695" s="29"/>
      <c r="U695" s="33" t="str">
        <f aca="true">IF(J695="","",IF(Q695="","—",IF(T695="Correct","Mastered",IF(OR(R695="Wrong",T695="Wrong"),"Keep reviewing",IF(AND(R695="",TODAY()&gt;=Q695),"Retry 1 DUE",IF(AND(R695="Correct",T695="",TODAY()&gt;=S695),"Retry 2 DUE",IF(R695="","Retry 1 scheduled","Retry 2 scheduled")))))))</f>
        <v/>
      </c>
    </row>
    <row r="696" customFormat="false" ht="15" hidden="false" customHeight="false" outlineLevel="0" collapsed="false">
      <c r="A696" s="27" t="str">
        <f aca="false">IF(COUNTA(B696:I696)=0,"",ROW()-4)</f>
        <v/>
      </c>
      <c r="B696" s="28"/>
      <c r="C696" s="29"/>
      <c r="D696" s="30"/>
      <c r="E696" s="29"/>
      <c r="F696" s="30"/>
      <c r="G696" s="31"/>
      <c r="H696" s="32"/>
      <c r="I696" s="32"/>
      <c r="J696" s="33" t="str">
        <f aca="false">IF(OR(H696="",I696=""),"",IF(UPPER(SUBSTITUTE(SUBSTITUTE(SUBSTITUTE(H696," ",""),",",""),";",""))=UPPER(SUBSTITUTE(SUBSTITUTE(SUBSTITUTE(I696," ",""),",",""),";","")),"Correct","Wrong"))</f>
        <v/>
      </c>
      <c r="K696" s="29"/>
      <c r="L696" s="29"/>
      <c r="M696" s="27" t="str">
        <f aca="false">IF(E696="","",IFERROR(INDEX(Lists!$G$5:$G$9,MATCH(E696,Lists!$F$5:$F$9,0)),""))</f>
        <v/>
      </c>
      <c r="N696" s="33" t="str">
        <f aca="false">IF(OR(L696="",M696=""),"",IF(L696&gt;M696,"Slow",IF(AND(J696="Wrong",L696&lt;0.5*M696),"Rushed?","OK")))</f>
        <v/>
      </c>
      <c r="O696" s="30"/>
      <c r="P696" s="30"/>
      <c r="Q696" s="34" t="str">
        <f aca="false">IF(OR(B696="",J696=""),"",IF(OR(J696="Wrong",K696="50-50",K696="Guess"),B696+Lists!$Y$5,""))</f>
        <v/>
      </c>
      <c r="R696" s="29"/>
      <c r="S696" s="34" t="str">
        <f aca="false">IF(Q696="","",B696+Lists!$Y$6)</f>
        <v/>
      </c>
      <c r="T696" s="29"/>
      <c r="U696" s="33" t="str">
        <f aca="true">IF(J696="","",IF(Q696="","—",IF(T696="Correct","Mastered",IF(OR(R696="Wrong",T696="Wrong"),"Keep reviewing",IF(AND(R696="",TODAY()&gt;=Q696),"Retry 1 DUE",IF(AND(R696="Correct",T696="",TODAY()&gt;=S696),"Retry 2 DUE",IF(R696="","Retry 1 scheduled","Retry 2 scheduled")))))))</f>
        <v/>
      </c>
    </row>
    <row r="697" customFormat="false" ht="15" hidden="false" customHeight="false" outlineLevel="0" collapsed="false">
      <c r="A697" s="27" t="str">
        <f aca="false">IF(COUNTA(B697:I697)=0,"",ROW()-4)</f>
        <v/>
      </c>
      <c r="B697" s="28"/>
      <c r="C697" s="29"/>
      <c r="D697" s="30"/>
      <c r="E697" s="29"/>
      <c r="F697" s="30"/>
      <c r="G697" s="31"/>
      <c r="H697" s="32"/>
      <c r="I697" s="32"/>
      <c r="J697" s="33" t="str">
        <f aca="false">IF(OR(H697="",I697=""),"",IF(UPPER(SUBSTITUTE(SUBSTITUTE(SUBSTITUTE(H697," ",""),",",""),";",""))=UPPER(SUBSTITUTE(SUBSTITUTE(SUBSTITUTE(I697," ",""),",",""),";","")),"Correct","Wrong"))</f>
        <v/>
      </c>
      <c r="K697" s="29"/>
      <c r="L697" s="29"/>
      <c r="M697" s="27" t="str">
        <f aca="false">IF(E697="","",IFERROR(INDEX(Lists!$G$5:$G$9,MATCH(E697,Lists!$F$5:$F$9,0)),""))</f>
        <v/>
      </c>
      <c r="N697" s="33" t="str">
        <f aca="false">IF(OR(L697="",M697=""),"",IF(L697&gt;M697,"Slow",IF(AND(J697="Wrong",L697&lt;0.5*M697),"Rushed?","OK")))</f>
        <v/>
      </c>
      <c r="O697" s="30"/>
      <c r="P697" s="30"/>
      <c r="Q697" s="34" t="str">
        <f aca="false">IF(OR(B697="",J697=""),"",IF(OR(J697="Wrong",K697="50-50",K697="Guess"),B697+Lists!$Y$5,""))</f>
        <v/>
      </c>
      <c r="R697" s="29"/>
      <c r="S697" s="34" t="str">
        <f aca="false">IF(Q697="","",B697+Lists!$Y$6)</f>
        <v/>
      </c>
      <c r="T697" s="29"/>
      <c r="U697" s="33" t="str">
        <f aca="true">IF(J697="","",IF(Q697="","—",IF(T697="Correct","Mastered",IF(OR(R697="Wrong",T697="Wrong"),"Keep reviewing",IF(AND(R697="",TODAY()&gt;=Q697),"Retry 1 DUE",IF(AND(R697="Correct",T697="",TODAY()&gt;=S697),"Retry 2 DUE",IF(R697="","Retry 1 scheduled","Retry 2 scheduled")))))))</f>
        <v/>
      </c>
    </row>
    <row r="698" customFormat="false" ht="15" hidden="false" customHeight="false" outlineLevel="0" collapsed="false">
      <c r="A698" s="27" t="str">
        <f aca="false">IF(COUNTA(B698:I698)=0,"",ROW()-4)</f>
        <v/>
      </c>
      <c r="B698" s="28"/>
      <c r="C698" s="29"/>
      <c r="D698" s="30"/>
      <c r="E698" s="29"/>
      <c r="F698" s="30"/>
      <c r="G698" s="31"/>
      <c r="H698" s="32"/>
      <c r="I698" s="32"/>
      <c r="J698" s="33" t="str">
        <f aca="false">IF(OR(H698="",I698=""),"",IF(UPPER(SUBSTITUTE(SUBSTITUTE(SUBSTITUTE(H698," ",""),",",""),";",""))=UPPER(SUBSTITUTE(SUBSTITUTE(SUBSTITUTE(I698," ",""),",",""),";","")),"Correct","Wrong"))</f>
        <v/>
      </c>
      <c r="K698" s="29"/>
      <c r="L698" s="29"/>
      <c r="M698" s="27" t="str">
        <f aca="false">IF(E698="","",IFERROR(INDEX(Lists!$G$5:$G$9,MATCH(E698,Lists!$F$5:$F$9,0)),""))</f>
        <v/>
      </c>
      <c r="N698" s="33" t="str">
        <f aca="false">IF(OR(L698="",M698=""),"",IF(L698&gt;M698,"Slow",IF(AND(J698="Wrong",L698&lt;0.5*M698),"Rushed?","OK")))</f>
        <v/>
      </c>
      <c r="O698" s="30"/>
      <c r="P698" s="30"/>
      <c r="Q698" s="34" t="str">
        <f aca="false">IF(OR(B698="",J698=""),"",IF(OR(J698="Wrong",K698="50-50",K698="Guess"),B698+Lists!$Y$5,""))</f>
        <v/>
      </c>
      <c r="R698" s="29"/>
      <c r="S698" s="34" t="str">
        <f aca="false">IF(Q698="","",B698+Lists!$Y$6)</f>
        <v/>
      </c>
      <c r="T698" s="29"/>
      <c r="U698" s="33" t="str">
        <f aca="true">IF(J698="","",IF(Q698="","—",IF(T698="Correct","Mastered",IF(OR(R698="Wrong",T698="Wrong"),"Keep reviewing",IF(AND(R698="",TODAY()&gt;=Q698),"Retry 1 DUE",IF(AND(R698="Correct",T698="",TODAY()&gt;=S698),"Retry 2 DUE",IF(R698="","Retry 1 scheduled","Retry 2 scheduled")))))))</f>
        <v/>
      </c>
    </row>
    <row r="699" customFormat="false" ht="15" hidden="false" customHeight="false" outlineLevel="0" collapsed="false">
      <c r="A699" s="27" t="str">
        <f aca="false">IF(COUNTA(B699:I699)=0,"",ROW()-4)</f>
        <v/>
      </c>
      <c r="B699" s="28"/>
      <c r="C699" s="29"/>
      <c r="D699" s="30"/>
      <c r="E699" s="29"/>
      <c r="F699" s="30"/>
      <c r="G699" s="31"/>
      <c r="H699" s="32"/>
      <c r="I699" s="32"/>
      <c r="J699" s="33" t="str">
        <f aca="false">IF(OR(H699="",I699=""),"",IF(UPPER(SUBSTITUTE(SUBSTITUTE(SUBSTITUTE(H699," ",""),",",""),";",""))=UPPER(SUBSTITUTE(SUBSTITUTE(SUBSTITUTE(I699," ",""),",",""),";","")),"Correct","Wrong"))</f>
        <v/>
      </c>
      <c r="K699" s="29"/>
      <c r="L699" s="29"/>
      <c r="M699" s="27" t="str">
        <f aca="false">IF(E699="","",IFERROR(INDEX(Lists!$G$5:$G$9,MATCH(E699,Lists!$F$5:$F$9,0)),""))</f>
        <v/>
      </c>
      <c r="N699" s="33" t="str">
        <f aca="false">IF(OR(L699="",M699=""),"",IF(L699&gt;M699,"Slow",IF(AND(J699="Wrong",L699&lt;0.5*M699),"Rushed?","OK")))</f>
        <v/>
      </c>
      <c r="O699" s="30"/>
      <c r="P699" s="30"/>
      <c r="Q699" s="34" t="str">
        <f aca="false">IF(OR(B699="",J699=""),"",IF(OR(J699="Wrong",K699="50-50",K699="Guess"),B699+Lists!$Y$5,""))</f>
        <v/>
      </c>
      <c r="R699" s="29"/>
      <c r="S699" s="34" t="str">
        <f aca="false">IF(Q699="","",B699+Lists!$Y$6)</f>
        <v/>
      </c>
      <c r="T699" s="29"/>
      <c r="U699" s="33" t="str">
        <f aca="true">IF(J699="","",IF(Q699="","—",IF(T699="Correct","Mastered",IF(OR(R699="Wrong",T699="Wrong"),"Keep reviewing",IF(AND(R699="",TODAY()&gt;=Q699),"Retry 1 DUE",IF(AND(R699="Correct",T699="",TODAY()&gt;=S699),"Retry 2 DUE",IF(R699="","Retry 1 scheduled","Retry 2 scheduled")))))))</f>
        <v/>
      </c>
    </row>
    <row r="700" customFormat="false" ht="15" hidden="false" customHeight="false" outlineLevel="0" collapsed="false">
      <c r="A700" s="27" t="str">
        <f aca="false">IF(COUNTA(B700:I700)=0,"",ROW()-4)</f>
        <v/>
      </c>
      <c r="B700" s="28"/>
      <c r="C700" s="29"/>
      <c r="D700" s="30"/>
      <c r="E700" s="29"/>
      <c r="F700" s="30"/>
      <c r="G700" s="31"/>
      <c r="H700" s="32"/>
      <c r="I700" s="32"/>
      <c r="J700" s="33" t="str">
        <f aca="false">IF(OR(H700="",I700=""),"",IF(UPPER(SUBSTITUTE(SUBSTITUTE(SUBSTITUTE(H700," ",""),",",""),";",""))=UPPER(SUBSTITUTE(SUBSTITUTE(SUBSTITUTE(I700," ",""),",",""),";","")),"Correct","Wrong"))</f>
        <v/>
      </c>
      <c r="K700" s="29"/>
      <c r="L700" s="29"/>
      <c r="M700" s="27" t="str">
        <f aca="false">IF(E700="","",IFERROR(INDEX(Lists!$G$5:$G$9,MATCH(E700,Lists!$F$5:$F$9,0)),""))</f>
        <v/>
      </c>
      <c r="N700" s="33" t="str">
        <f aca="false">IF(OR(L700="",M700=""),"",IF(L700&gt;M700,"Slow",IF(AND(J700="Wrong",L700&lt;0.5*M700),"Rushed?","OK")))</f>
        <v/>
      </c>
      <c r="O700" s="30"/>
      <c r="P700" s="30"/>
      <c r="Q700" s="34" t="str">
        <f aca="false">IF(OR(B700="",J700=""),"",IF(OR(J700="Wrong",K700="50-50",K700="Guess"),B700+Lists!$Y$5,""))</f>
        <v/>
      </c>
      <c r="R700" s="29"/>
      <c r="S700" s="34" t="str">
        <f aca="false">IF(Q700="","",B700+Lists!$Y$6)</f>
        <v/>
      </c>
      <c r="T700" s="29"/>
      <c r="U700" s="33" t="str">
        <f aca="true">IF(J700="","",IF(Q700="","—",IF(T700="Correct","Mastered",IF(OR(R700="Wrong",T700="Wrong"),"Keep reviewing",IF(AND(R700="",TODAY()&gt;=Q700),"Retry 1 DUE",IF(AND(R700="Correct",T700="",TODAY()&gt;=S700),"Retry 2 DUE",IF(R700="","Retry 1 scheduled","Retry 2 scheduled")))))))</f>
        <v/>
      </c>
    </row>
    <row r="701" customFormat="false" ht="15" hidden="false" customHeight="false" outlineLevel="0" collapsed="false">
      <c r="A701" s="27" t="str">
        <f aca="false">IF(COUNTA(B701:I701)=0,"",ROW()-4)</f>
        <v/>
      </c>
      <c r="B701" s="28"/>
      <c r="C701" s="29"/>
      <c r="D701" s="30"/>
      <c r="E701" s="29"/>
      <c r="F701" s="30"/>
      <c r="G701" s="31"/>
      <c r="H701" s="32"/>
      <c r="I701" s="32"/>
      <c r="J701" s="33" t="str">
        <f aca="false">IF(OR(H701="",I701=""),"",IF(UPPER(SUBSTITUTE(SUBSTITUTE(SUBSTITUTE(H701," ",""),",",""),";",""))=UPPER(SUBSTITUTE(SUBSTITUTE(SUBSTITUTE(I701," ",""),",",""),";","")),"Correct","Wrong"))</f>
        <v/>
      </c>
      <c r="K701" s="29"/>
      <c r="L701" s="29"/>
      <c r="M701" s="27" t="str">
        <f aca="false">IF(E701="","",IFERROR(INDEX(Lists!$G$5:$G$9,MATCH(E701,Lists!$F$5:$F$9,0)),""))</f>
        <v/>
      </c>
      <c r="N701" s="33" t="str">
        <f aca="false">IF(OR(L701="",M701=""),"",IF(L701&gt;M701,"Slow",IF(AND(J701="Wrong",L701&lt;0.5*M701),"Rushed?","OK")))</f>
        <v/>
      </c>
      <c r="O701" s="30"/>
      <c r="P701" s="30"/>
      <c r="Q701" s="34" t="str">
        <f aca="false">IF(OR(B701="",J701=""),"",IF(OR(J701="Wrong",K701="50-50",K701="Guess"),B701+Lists!$Y$5,""))</f>
        <v/>
      </c>
      <c r="R701" s="29"/>
      <c r="S701" s="34" t="str">
        <f aca="false">IF(Q701="","",B701+Lists!$Y$6)</f>
        <v/>
      </c>
      <c r="T701" s="29"/>
      <c r="U701" s="33" t="str">
        <f aca="true">IF(J701="","",IF(Q701="","—",IF(T701="Correct","Mastered",IF(OR(R701="Wrong",T701="Wrong"),"Keep reviewing",IF(AND(R701="",TODAY()&gt;=Q701),"Retry 1 DUE",IF(AND(R701="Correct",T701="",TODAY()&gt;=S701),"Retry 2 DUE",IF(R701="","Retry 1 scheduled","Retry 2 scheduled")))))))</f>
        <v/>
      </c>
    </row>
    <row r="702" customFormat="false" ht="15" hidden="false" customHeight="false" outlineLevel="0" collapsed="false">
      <c r="A702" s="27" t="str">
        <f aca="false">IF(COUNTA(B702:I702)=0,"",ROW()-4)</f>
        <v/>
      </c>
      <c r="B702" s="28"/>
      <c r="C702" s="29"/>
      <c r="D702" s="30"/>
      <c r="E702" s="29"/>
      <c r="F702" s="30"/>
      <c r="G702" s="31"/>
      <c r="H702" s="32"/>
      <c r="I702" s="32"/>
      <c r="J702" s="33" t="str">
        <f aca="false">IF(OR(H702="",I702=""),"",IF(UPPER(SUBSTITUTE(SUBSTITUTE(SUBSTITUTE(H702," ",""),",",""),";",""))=UPPER(SUBSTITUTE(SUBSTITUTE(SUBSTITUTE(I702," ",""),",",""),";","")),"Correct","Wrong"))</f>
        <v/>
      </c>
      <c r="K702" s="29"/>
      <c r="L702" s="29"/>
      <c r="M702" s="27" t="str">
        <f aca="false">IF(E702="","",IFERROR(INDEX(Lists!$G$5:$G$9,MATCH(E702,Lists!$F$5:$F$9,0)),""))</f>
        <v/>
      </c>
      <c r="N702" s="33" t="str">
        <f aca="false">IF(OR(L702="",M702=""),"",IF(L702&gt;M702,"Slow",IF(AND(J702="Wrong",L702&lt;0.5*M702),"Rushed?","OK")))</f>
        <v/>
      </c>
      <c r="O702" s="30"/>
      <c r="P702" s="30"/>
      <c r="Q702" s="34" t="str">
        <f aca="false">IF(OR(B702="",J702=""),"",IF(OR(J702="Wrong",K702="50-50",K702="Guess"),B702+Lists!$Y$5,""))</f>
        <v/>
      </c>
      <c r="R702" s="29"/>
      <c r="S702" s="34" t="str">
        <f aca="false">IF(Q702="","",B702+Lists!$Y$6)</f>
        <v/>
      </c>
      <c r="T702" s="29"/>
      <c r="U702" s="33" t="str">
        <f aca="true">IF(J702="","",IF(Q702="","—",IF(T702="Correct","Mastered",IF(OR(R702="Wrong",T702="Wrong"),"Keep reviewing",IF(AND(R702="",TODAY()&gt;=Q702),"Retry 1 DUE",IF(AND(R702="Correct",T702="",TODAY()&gt;=S702),"Retry 2 DUE",IF(R702="","Retry 1 scheduled","Retry 2 scheduled")))))))</f>
        <v/>
      </c>
    </row>
    <row r="703" customFormat="false" ht="15" hidden="false" customHeight="false" outlineLevel="0" collapsed="false">
      <c r="A703" s="27" t="str">
        <f aca="false">IF(COUNTA(B703:I703)=0,"",ROW()-4)</f>
        <v/>
      </c>
      <c r="B703" s="28"/>
      <c r="C703" s="29"/>
      <c r="D703" s="30"/>
      <c r="E703" s="29"/>
      <c r="F703" s="30"/>
      <c r="G703" s="31"/>
      <c r="H703" s="32"/>
      <c r="I703" s="32"/>
      <c r="J703" s="33" t="str">
        <f aca="false">IF(OR(H703="",I703=""),"",IF(UPPER(SUBSTITUTE(SUBSTITUTE(SUBSTITUTE(H703," ",""),",",""),";",""))=UPPER(SUBSTITUTE(SUBSTITUTE(SUBSTITUTE(I703," ",""),",",""),";","")),"Correct","Wrong"))</f>
        <v/>
      </c>
      <c r="K703" s="29"/>
      <c r="L703" s="29"/>
      <c r="M703" s="27" t="str">
        <f aca="false">IF(E703="","",IFERROR(INDEX(Lists!$G$5:$G$9,MATCH(E703,Lists!$F$5:$F$9,0)),""))</f>
        <v/>
      </c>
      <c r="N703" s="33" t="str">
        <f aca="false">IF(OR(L703="",M703=""),"",IF(L703&gt;M703,"Slow",IF(AND(J703="Wrong",L703&lt;0.5*M703),"Rushed?","OK")))</f>
        <v/>
      </c>
      <c r="O703" s="30"/>
      <c r="P703" s="30"/>
      <c r="Q703" s="34" t="str">
        <f aca="false">IF(OR(B703="",J703=""),"",IF(OR(J703="Wrong",K703="50-50",K703="Guess"),B703+Lists!$Y$5,""))</f>
        <v/>
      </c>
      <c r="R703" s="29"/>
      <c r="S703" s="34" t="str">
        <f aca="false">IF(Q703="","",B703+Lists!$Y$6)</f>
        <v/>
      </c>
      <c r="T703" s="29"/>
      <c r="U703" s="33" t="str">
        <f aca="true">IF(J703="","",IF(Q703="","—",IF(T703="Correct","Mastered",IF(OR(R703="Wrong",T703="Wrong"),"Keep reviewing",IF(AND(R703="",TODAY()&gt;=Q703),"Retry 1 DUE",IF(AND(R703="Correct",T703="",TODAY()&gt;=S703),"Retry 2 DUE",IF(R703="","Retry 1 scheduled","Retry 2 scheduled")))))))</f>
        <v/>
      </c>
    </row>
    <row r="704" customFormat="false" ht="15" hidden="false" customHeight="false" outlineLevel="0" collapsed="false">
      <c r="A704" s="27" t="str">
        <f aca="false">IF(COUNTA(B704:I704)=0,"",ROW()-4)</f>
        <v/>
      </c>
      <c r="B704" s="28"/>
      <c r="C704" s="29"/>
      <c r="D704" s="30"/>
      <c r="E704" s="29"/>
      <c r="F704" s="30"/>
      <c r="G704" s="31"/>
      <c r="H704" s="32"/>
      <c r="I704" s="32"/>
      <c r="J704" s="33" t="str">
        <f aca="false">IF(OR(H704="",I704=""),"",IF(UPPER(SUBSTITUTE(SUBSTITUTE(SUBSTITUTE(H704," ",""),",",""),";",""))=UPPER(SUBSTITUTE(SUBSTITUTE(SUBSTITUTE(I704," ",""),",",""),";","")),"Correct","Wrong"))</f>
        <v/>
      </c>
      <c r="K704" s="29"/>
      <c r="L704" s="29"/>
      <c r="M704" s="27" t="str">
        <f aca="false">IF(E704="","",IFERROR(INDEX(Lists!$G$5:$G$9,MATCH(E704,Lists!$F$5:$F$9,0)),""))</f>
        <v/>
      </c>
      <c r="N704" s="33" t="str">
        <f aca="false">IF(OR(L704="",M704=""),"",IF(L704&gt;M704,"Slow",IF(AND(J704="Wrong",L704&lt;0.5*M704),"Rushed?","OK")))</f>
        <v/>
      </c>
      <c r="O704" s="30"/>
      <c r="P704" s="30"/>
      <c r="Q704" s="34" t="str">
        <f aca="false">IF(OR(B704="",J704=""),"",IF(OR(J704="Wrong",K704="50-50",K704="Guess"),B704+Lists!$Y$5,""))</f>
        <v/>
      </c>
      <c r="R704" s="29"/>
      <c r="S704" s="34" t="str">
        <f aca="false">IF(Q704="","",B704+Lists!$Y$6)</f>
        <v/>
      </c>
      <c r="T704" s="29"/>
      <c r="U704" s="33" t="str">
        <f aca="true">IF(J704="","",IF(Q704="","—",IF(T704="Correct","Mastered",IF(OR(R704="Wrong",T704="Wrong"),"Keep reviewing",IF(AND(R704="",TODAY()&gt;=Q704),"Retry 1 DUE",IF(AND(R704="Correct",T704="",TODAY()&gt;=S704),"Retry 2 DUE",IF(R704="","Retry 1 scheduled","Retry 2 scheduled")))))))</f>
        <v/>
      </c>
    </row>
    <row r="705" customFormat="false" ht="15" hidden="false" customHeight="false" outlineLevel="0" collapsed="false">
      <c r="A705" s="27" t="str">
        <f aca="false">IF(COUNTA(B705:I705)=0,"",ROW()-4)</f>
        <v/>
      </c>
      <c r="B705" s="28"/>
      <c r="C705" s="29"/>
      <c r="D705" s="30"/>
      <c r="E705" s="29"/>
      <c r="F705" s="30"/>
      <c r="G705" s="31"/>
      <c r="H705" s="32"/>
      <c r="I705" s="32"/>
      <c r="J705" s="33" t="str">
        <f aca="false">IF(OR(H705="",I705=""),"",IF(UPPER(SUBSTITUTE(SUBSTITUTE(SUBSTITUTE(H705," ",""),",",""),";",""))=UPPER(SUBSTITUTE(SUBSTITUTE(SUBSTITUTE(I705," ",""),",",""),";","")),"Correct","Wrong"))</f>
        <v/>
      </c>
      <c r="K705" s="29"/>
      <c r="L705" s="29"/>
      <c r="M705" s="27" t="str">
        <f aca="false">IF(E705="","",IFERROR(INDEX(Lists!$G$5:$G$9,MATCH(E705,Lists!$F$5:$F$9,0)),""))</f>
        <v/>
      </c>
      <c r="N705" s="33" t="str">
        <f aca="false">IF(OR(L705="",M705=""),"",IF(L705&gt;M705,"Slow",IF(AND(J705="Wrong",L705&lt;0.5*M705),"Rushed?","OK")))</f>
        <v/>
      </c>
      <c r="O705" s="30"/>
      <c r="P705" s="30"/>
      <c r="Q705" s="34" t="str">
        <f aca="false">IF(OR(B705="",J705=""),"",IF(OR(J705="Wrong",K705="50-50",K705="Guess"),B705+Lists!$Y$5,""))</f>
        <v/>
      </c>
      <c r="R705" s="29"/>
      <c r="S705" s="34" t="str">
        <f aca="false">IF(Q705="","",B705+Lists!$Y$6)</f>
        <v/>
      </c>
      <c r="T705" s="29"/>
      <c r="U705" s="33" t="str">
        <f aca="true">IF(J705="","",IF(Q705="","—",IF(T705="Correct","Mastered",IF(OR(R705="Wrong",T705="Wrong"),"Keep reviewing",IF(AND(R705="",TODAY()&gt;=Q705),"Retry 1 DUE",IF(AND(R705="Correct",T705="",TODAY()&gt;=S705),"Retry 2 DUE",IF(R705="","Retry 1 scheduled","Retry 2 scheduled")))))))</f>
        <v/>
      </c>
    </row>
    <row r="706" customFormat="false" ht="15" hidden="false" customHeight="false" outlineLevel="0" collapsed="false">
      <c r="A706" s="27" t="str">
        <f aca="false">IF(COUNTA(B706:I706)=0,"",ROW()-4)</f>
        <v/>
      </c>
      <c r="B706" s="28"/>
      <c r="C706" s="29"/>
      <c r="D706" s="30"/>
      <c r="E706" s="29"/>
      <c r="F706" s="30"/>
      <c r="G706" s="31"/>
      <c r="H706" s="32"/>
      <c r="I706" s="32"/>
      <c r="J706" s="33" t="str">
        <f aca="false">IF(OR(H706="",I706=""),"",IF(UPPER(SUBSTITUTE(SUBSTITUTE(SUBSTITUTE(H706," ",""),",",""),";",""))=UPPER(SUBSTITUTE(SUBSTITUTE(SUBSTITUTE(I706," ",""),",",""),";","")),"Correct","Wrong"))</f>
        <v/>
      </c>
      <c r="K706" s="29"/>
      <c r="L706" s="29"/>
      <c r="M706" s="27" t="str">
        <f aca="false">IF(E706="","",IFERROR(INDEX(Lists!$G$5:$G$9,MATCH(E706,Lists!$F$5:$F$9,0)),""))</f>
        <v/>
      </c>
      <c r="N706" s="33" t="str">
        <f aca="false">IF(OR(L706="",M706=""),"",IF(L706&gt;M706,"Slow",IF(AND(J706="Wrong",L706&lt;0.5*M706),"Rushed?","OK")))</f>
        <v/>
      </c>
      <c r="O706" s="30"/>
      <c r="P706" s="30"/>
      <c r="Q706" s="34" t="str">
        <f aca="false">IF(OR(B706="",J706=""),"",IF(OR(J706="Wrong",K706="50-50",K706="Guess"),B706+Lists!$Y$5,""))</f>
        <v/>
      </c>
      <c r="R706" s="29"/>
      <c r="S706" s="34" t="str">
        <f aca="false">IF(Q706="","",B706+Lists!$Y$6)</f>
        <v/>
      </c>
      <c r="T706" s="29"/>
      <c r="U706" s="33" t="str">
        <f aca="true">IF(J706="","",IF(Q706="","—",IF(T706="Correct","Mastered",IF(OR(R706="Wrong",T706="Wrong"),"Keep reviewing",IF(AND(R706="",TODAY()&gt;=Q706),"Retry 1 DUE",IF(AND(R706="Correct",T706="",TODAY()&gt;=S706),"Retry 2 DUE",IF(R706="","Retry 1 scheduled","Retry 2 scheduled")))))))</f>
        <v/>
      </c>
    </row>
    <row r="707" customFormat="false" ht="15" hidden="false" customHeight="false" outlineLevel="0" collapsed="false">
      <c r="A707" s="27" t="str">
        <f aca="false">IF(COUNTA(B707:I707)=0,"",ROW()-4)</f>
        <v/>
      </c>
      <c r="B707" s="28"/>
      <c r="C707" s="29"/>
      <c r="D707" s="30"/>
      <c r="E707" s="29"/>
      <c r="F707" s="30"/>
      <c r="G707" s="31"/>
      <c r="H707" s="32"/>
      <c r="I707" s="32"/>
      <c r="J707" s="33" t="str">
        <f aca="false">IF(OR(H707="",I707=""),"",IF(UPPER(SUBSTITUTE(SUBSTITUTE(SUBSTITUTE(H707," ",""),",",""),";",""))=UPPER(SUBSTITUTE(SUBSTITUTE(SUBSTITUTE(I707," ",""),",",""),";","")),"Correct","Wrong"))</f>
        <v/>
      </c>
      <c r="K707" s="29"/>
      <c r="L707" s="29"/>
      <c r="M707" s="27" t="str">
        <f aca="false">IF(E707="","",IFERROR(INDEX(Lists!$G$5:$G$9,MATCH(E707,Lists!$F$5:$F$9,0)),""))</f>
        <v/>
      </c>
      <c r="N707" s="33" t="str">
        <f aca="false">IF(OR(L707="",M707=""),"",IF(L707&gt;M707,"Slow",IF(AND(J707="Wrong",L707&lt;0.5*M707),"Rushed?","OK")))</f>
        <v/>
      </c>
      <c r="O707" s="30"/>
      <c r="P707" s="30"/>
      <c r="Q707" s="34" t="str">
        <f aca="false">IF(OR(B707="",J707=""),"",IF(OR(J707="Wrong",K707="50-50",K707="Guess"),B707+Lists!$Y$5,""))</f>
        <v/>
      </c>
      <c r="R707" s="29"/>
      <c r="S707" s="34" t="str">
        <f aca="false">IF(Q707="","",B707+Lists!$Y$6)</f>
        <v/>
      </c>
      <c r="T707" s="29"/>
      <c r="U707" s="33" t="str">
        <f aca="true">IF(J707="","",IF(Q707="","—",IF(T707="Correct","Mastered",IF(OR(R707="Wrong",T707="Wrong"),"Keep reviewing",IF(AND(R707="",TODAY()&gt;=Q707),"Retry 1 DUE",IF(AND(R707="Correct",T707="",TODAY()&gt;=S707),"Retry 2 DUE",IF(R707="","Retry 1 scheduled","Retry 2 scheduled")))))))</f>
        <v/>
      </c>
    </row>
    <row r="708" customFormat="false" ht="15" hidden="false" customHeight="false" outlineLevel="0" collapsed="false">
      <c r="A708" s="27" t="str">
        <f aca="false">IF(COUNTA(B708:I708)=0,"",ROW()-4)</f>
        <v/>
      </c>
      <c r="B708" s="28"/>
      <c r="C708" s="29"/>
      <c r="D708" s="30"/>
      <c r="E708" s="29"/>
      <c r="F708" s="30"/>
      <c r="G708" s="31"/>
      <c r="H708" s="32"/>
      <c r="I708" s="32"/>
      <c r="J708" s="33" t="str">
        <f aca="false">IF(OR(H708="",I708=""),"",IF(UPPER(SUBSTITUTE(SUBSTITUTE(SUBSTITUTE(H708," ",""),",",""),";",""))=UPPER(SUBSTITUTE(SUBSTITUTE(SUBSTITUTE(I708," ",""),",",""),";","")),"Correct","Wrong"))</f>
        <v/>
      </c>
      <c r="K708" s="29"/>
      <c r="L708" s="29"/>
      <c r="M708" s="27" t="str">
        <f aca="false">IF(E708="","",IFERROR(INDEX(Lists!$G$5:$G$9,MATCH(E708,Lists!$F$5:$F$9,0)),""))</f>
        <v/>
      </c>
      <c r="N708" s="33" t="str">
        <f aca="false">IF(OR(L708="",M708=""),"",IF(L708&gt;M708,"Slow",IF(AND(J708="Wrong",L708&lt;0.5*M708),"Rushed?","OK")))</f>
        <v/>
      </c>
      <c r="O708" s="30"/>
      <c r="P708" s="30"/>
      <c r="Q708" s="34" t="str">
        <f aca="false">IF(OR(B708="",J708=""),"",IF(OR(J708="Wrong",K708="50-50",K708="Guess"),B708+Lists!$Y$5,""))</f>
        <v/>
      </c>
      <c r="R708" s="29"/>
      <c r="S708" s="34" t="str">
        <f aca="false">IF(Q708="","",B708+Lists!$Y$6)</f>
        <v/>
      </c>
      <c r="T708" s="29"/>
      <c r="U708" s="33" t="str">
        <f aca="true">IF(J708="","",IF(Q708="","—",IF(T708="Correct","Mastered",IF(OR(R708="Wrong",T708="Wrong"),"Keep reviewing",IF(AND(R708="",TODAY()&gt;=Q708),"Retry 1 DUE",IF(AND(R708="Correct",T708="",TODAY()&gt;=S708),"Retry 2 DUE",IF(R708="","Retry 1 scheduled","Retry 2 scheduled")))))))</f>
        <v/>
      </c>
    </row>
    <row r="709" customFormat="false" ht="15" hidden="false" customHeight="false" outlineLevel="0" collapsed="false">
      <c r="A709" s="27" t="str">
        <f aca="false">IF(COUNTA(B709:I709)=0,"",ROW()-4)</f>
        <v/>
      </c>
      <c r="B709" s="28"/>
      <c r="C709" s="29"/>
      <c r="D709" s="30"/>
      <c r="E709" s="29"/>
      <c r="F709" s="30"/>
      <c r="G709" s="31"/>
      <c r="H709" s="32"/>
      <c r="I709" s="32"/>
      <c r="J709" s="33" t="str">
        <f aca="false">IF(OR(H709="",I709=""),"",IF(UPPER(SUBSTITUTE(SUBSTITUTE(SUBSTITUTE(H709," ",""),",",""),";",""))=UPPER(SUBSTITUTE(SUBSTITUTE(SUBSTITUTE(I709," ",""),",",""),";","")),"Correct","Wrong"))</f>
        <v/>
      </c>
      <c r="K709" s="29"/>
      <c r="L709" s="29"/>
      <c r="M709" s="27" t="str">
        <f aca="false">IF(E709="","",IFERROR(INDEX(Lists!$G$5:$G$9,MATCH(E709,Lists!$F$5:$F$9,0)),""))</f>
        <v/>
      </c>
      <c r="N709" s="33" t="str">
        <f aca="false">IF(OR(L709="",M709=""),"",IF(L709&gt;M709,"Slow",IF(AND(J709="Wrong",L709&lt;0.5*M709),"Rushed?","OK")))</f>
        <v/>
      </c>
      <c r="O709" s="30"/>
      <c r="P709" s="30"/>
      <c r="Q709" s="34" t="str">
        <f aca="false">IF(OR(B709="",J709=""),"",IF(OR(J709="Wrong",K709="50-50",K709="Guess"),B709+Lists!$Y$5,""))</f>
        <v/>
      </c>
      <c r="R709" s="29"/>
      <c r="S709" s="34" t="str">
        <f aca="false">IF(Q709="","",B709+Lists!$Y$6)</f>
        <v/>
      </c>
      <c r="T709" s="29"/>
      <c r="U709" s="33" t="str">
        <f aca="true">IF(J709="","",IF(Q709="","—",IF(T709="Correct","Mastered",IF(OR(R709="Wrong",T709="Wrong"),"Keep reviewing",IF(AND(R709="",TODAY()&gt;=Q709),"Retry 1 DUE",IF(AND(R709="Correct",T709="",TODAY()&gt;=S709),"Retry 2 DUE",IF(R709="","Retry 1 scheduled","Retry 2 scheduled")))))))</f>
        <v/>
      </c>
    </row>
    <row r="710" customFormat="false" ht="15" hidden="false" customHeight="false" outlineLevel="0" collapsed="false">
      <c r="A710" s="27" t="str">
        <f aca="false">IF(COUNTA(B710:I710)=0,"",ROW()-4)</f>
        <v/>
      </c>
      <c r="B710" s="28"/>
      <c r="C710" s="29"/>
      <c r="D710" s="30"/>
      <c r="E710" s="29"/>
      <c r="F710" s="30"/>
      <c r="G710" s="31"/>
      <c r="H710" s="32"/>
      <c r="I710" s="32"/>
      <c r="J710" s="33" t="str">
        <f aca="false">IF(OR(H710="",I710=""),"",IF(UPPER(SUBSTITUTE(SUBSTITUTE(SUBSTITUTE(H710," ",""),",",""),";",""))=UPPER(SUBSTITUTE(SUBSTITUTE(SUBSTITUTE(I710," ",""),",",""),";","")),"Correct","Wrong"))</f>
        <v/>
      </c>
      <c r="K710" s="29"/>
      <c r="L710" s="29"/>
      <c r="M710" s="27" t="str">
        <f aca="false">IF(E710="","",IFERROR(INDEX(Lists!$G$5:$G$9,MATCH(E710,Lists!$F$5:$F$9,0)),""))</f>
        <v/>
      </c>
      <c r="N710" s="33" t="str">
        <f aca="false">IF(OR(L710="",M710=""),"",IF(L710&gt;M710,"Slow",IF(AND(J710="Wrong",L710&lt;0.5*M710),"Rushed?","OK")))</f>
        <v/>
      </c>
      <c r="O710" s="30"/>
      <c r="P710" s="30"/>
      <c r="Q710" s="34" t="str">
        <f aca="false">IF(OR(B710="",J710=""),"",IF(OR(J710="Wrong",K710="50-50",K710="Guess"),B710+Lists!$Y$5,""))</f>
        <v/>
      </c>
      <c r="R710" s="29"/>
      <c r="S710" s="34" t="str">
        <f aca="false">IF(Q710="","",B710+Lists!$Y$6)</f>
        <v/>
      </c>
      <c r="T710" s="29"/>
      <c r="U710" s="33" t="str">
        <f aca="true">IF(J710="","",IF(Q710="","—",IF(T710="Correct","Mastered",IF(OR(R710="Wrong",T710="Wrong"),"Keep reviewing",IF(AND(R710="",TODAY()&gt;=Q710),"Retry 1 DUE",IF(AND(R710="Correct",T710="",TODAY()&gt;=S710),"Retry 2 DUE",IF(R710="","Retry 1 scheduled","Retry 2 scheduled")))))))</f>
        <v/>
      </c>
    </row>
    <row r="711" customFormat="false" ht="15" hidden="false" customHeight="false" outlineLevel="0" collapsed="false">
      <c r="A711" s="27" t="str">
        <f aca="false">IF(COUNTA(B711:I711)=0,"",ROW()-4)</f>
        <v/>
      </c>
      <c r="B711" s="28"/>
      <c r="C711" s="29"/>
      <c r="D711" s="30"/>
      <c r="E711" s="29"/>
      <c r="F711" s="30"/>
      <c r="G711" s="31"/>
      <c r="H711" s="32"/>
      <c r="I711" s="32"/>
      <c r="J711" s="33" t="str">
        <f aca="false">IF(OR(H711="",I711=""),"",IF(UPPER(SUBSTITUTE(SUBSTITUTE(SUBSTITUTE(H711," ",""),",",""),";",""))=UPPER(SUBSTITUTE(SUBSTITUTE(SUBSTITUTE(I711," ",""),",",""),";","")),"Correct","Wrong"))</f>
        <v/>
      </c>
      <c r="K711" s="29"/>
      <c r="L711" s="29"/>
      <c r="M711" s="27" t="str">
        <f aca="false">IF(E711="","",IFERROR(INDEX(Lists!$G$5:$G$9,MATCH(E711,Lists!$F$5:$F$9,0)),""))</f>
        <v/>
      </c>
      <c r="N711" s="33" t="str">
        <f aca="false">IF(OR(L711="",M711=""),"",IF(L711&gt;M711,"Slow",IF(AND(J711="Wrong",L711&lt;0.5*M711),"Rushed?","OK")))</f>
        <v/>
      </c>
      <c r="O711" s="30"/>
      <c r="P711" s="30"/>
      <c r="Q711" s="34" t="str">
        <f aca="false">IF(OR(B711="",J711=""),"",IF(OR(J711="Wrong",K711="50-50",K711="Guess"),B711+Lists!$Y$5,""))</f>
        <v/>
      </c>
      <c r="R711" s="29"/>
      <c r="S711" s="34" t="str">
        <f aca="false">IF(Q711="","",B711+Lists!$Y$6)</f>
        <v/>
      </c>
      <c r="T711" s="29"/>
      <c r="U711" s="33" t="str">
        <f aca="true">IF(J711="","",IF(Q711="","—",IF(T711="Correct","Mastered",IF(OR(R711="Wrong",T711="Wrong"),"Keep reviewing",IF(AND(R711="",TODAY()&gt;=Q711),"Retry 1 DUE",IF(AND(R711="Correct",T711="",TODAY()&gt;=S711),"Retry 2 DUE",IF(R711="","Retry 1 scheduled","Retry 2 scheduled")))))))</f>
        <v/>
      </c>
    </row>
    <row r="712" customFormat="false" ht="15" hidden="false" customHeight="false" outlineLevel="0" collapsed="false">
      <c r="A712" s="27" t="str">
        <f aca="false">IF(COUNTA(B712:I712)=0,"",ROW()-4)</f>
        <v/>
      </c>
      <c r="B712" s="28"/>
      <c r="C712" s="29"/>
      <c r="D712" s="30"/>
      <c r="E712" s="29"/>
      <c r="F712" s="30"/>
      <c r="G712" s="31"/>
      <c r="H712" s="32"/>
      <c r="I712" s="32"/>
      <c r="J712" s="33" t="str">
        <f aca="false">IF(OR(H712="",I712=""),"",IF(UPPER(SUBSTITUTE(SUBSTITUTE(SUBSTITUTE(H712," ",""),",",""),";",""))=UPPER(SUBSTITUTE(SUBSTITUTE(SUBSTITUTE(I712," ",""),",",""),";","")),"Correct","Wrong"))</f>
        <v/>
      </c>
      <c r="K712" s="29"/>
      <c r="L712" s="29"/>
      <c r="M712" s="27" t="str">
        <f aca="false">IF(E712="","",IFERROR(INDEX(Lists!$G$5:$G$9,MATCH(E712,Lists!$F$5:$F$9,0)),""))</f>
        <v/>
      </c>
      <c r="N712" s="33" t="str">
        <f aca="false">IF(OR(L712="",M712=""),"",IF(L712&gt;M712,"Slow",IF(AND(J712="Wrong",L712&lt;0.5*M712),"Rushed?","OK")))</f>
        <v/>
      </c>
      <c r="O712" s="30"/>
      <c r="P712" s="30"/>
      <c r="Q712" s="34" t="str">
        <f aca="false">IF(OR(B712="",J712=""),"",IF(OR(J712="Wrong",K712="50-50",K712="Guess"),B712+Lists!$Y$5,""))</f>
        <v/>
      </c>
      <c r="R712" s="29"/>
      <c r="S712" s="34" t="str">
        <f aca="false">IF(Q712="","",B712+Lists!$Y$6)</f>
        <v/>
      </c>
      <c r="T712" s="29"/>
      <c r="U712" s="33" t="str">
        <f aca="true">IF(J712="","",IF(Q712="","—",IF(T712="Correct","Mastered",IF(OR(R712="Wrong",T712="Wrong"),"Keep reviewing",IF(AND(R712="",TODAY()&gt;=Q712),"Retry 1 DUE",IF(AND(R712="Correct",T712="",TODAY()&gt;=S712),"Retry 2 DUE",IF(R712="","Retry 1 scheduled","Retry 2 scheduled")))))))</f>
        <v/>
      </c>
    </row>
    <row r="713" customFormat="false" ht="15" hidden="false" customHeight="false" outlineLevel="0" collapsed="false">
      <c r="A713" s="27" t="str">
        <f aca="false">IF(COUNTA(B713:I713)=0,"",ROW()-4)</f>
        <v/>
      </c>
      <c r="B713" s="28"/>
      <c r="C713" s="29"/>
      <c r="D713" s="30"/>
      <c r="E713" s="29"/>
      <c r="F713" s="30"/>
      <c r="G713" s="31"/>
      <c r="H713" s="32"/>
      <c r="I713" s="32"/>
      <c r="J713" s="33" t="str">
        <f aca="false">IF(OR(H713="",I713=""),"",IF(UPPER(SUBSTITUTE(SUBSTITUTE(SUBSTITUTE(H713," ",""),",",""),";",""))=UPPER(SUBSTITUTE(SUBSTITUTE(SUBSTITUTE(I713," ",""),",",""),";","")),"Correct","Wrong"))</f>
        <v/>
      </c>
      <c r="K713" s="29"/>
      <c r="L713" s="29"/>
      <c r="M713" s="27" t="str">
        <f aca="false">IF(E713="","",IFERROR(INDEX(Lists!$G$5:$G$9,MATCH(E713,Lists!$F$5:$F$9,0)),""))</f>
        <v/>
      </c>
      <c r="N713" s="33" t="str">
        <f aca="false">IF(OR(L713="",M713=""),"",IF(L713&gt;M713,"Slow",IF(AND(J713="Wrong",L713&lt;0.5*M713),"Rushed?","OK")))</f>
        <v/>
      </c>
      <c r="O713" s="30"/>
      <c r="P713" s="30"/>
      <c r="Q713" s="34" t="str">
        <f aca="false">IF(OR(B713="",J713=""),"",IF(OR(J713="Wrong",K713="50-50",K713="Guess"),B713+Lists!$Y$5,""))</f>
        <v/>
      </c>
      <c r="R713" s="29"/>
      <c r="S713" s="34" t="str">
        <f aca="false">IF(Q713="","",B713+Lists!$Y$6)</f>
        <v/>
      </c>
      <c r="T713" s="29"/>
      <c r="U713" s="33" t="str">
        <f aca="true">IF(J713="","",IF(Q713="","—",IF(T713="Correct","Mastered",IF(OR(R713="Wrong",T713="Wrong"),"Keep reviewing",IF(AND(R713="",TODAY()&gt;=Q713),"Retry 1 DUE",IF(AND(R713="Correct",T713="",TODAY()&gt;=S713),"Retry 2 DUE",IF(R713="","Retry 1 scheduled","Retry 2 scheduled")))))))</f>
        <v/>
      </c>
    </row>
    <row r="714" customFormat="false" ht="15" hidden="false" customHeight="false" outlineLevel="0" collapsed="false">
      <c r="A714" s="27" t="str">
        <f aca="false">IF(COUNTA(B714:I714)=0,"",ROW()-4)</f>
        <v/>
      </c>
      <c r="B714" s="28"/>
      <c r="C714" s="29"/>
      <c r="D714" s="30"/>
      <c r="E714" s="29"/>
      <c r="F714" s="30"/>
      <c r="G714" s="31"/>
      <c r="H714" s="32"/>
      <c r="I714" s="32"/>
      <c r="J714" s="33" t="str">
        <f aca="false">IF(OR(H714="",I714=""),"",IF(UPPER(SUBSTITUTE(SUBSTITUTE(SUBSTITUTE(H714," ",""),",",""),";",""))=UPPER(SUBSTITUTE(SUBSTITUTE(SUBSTITUTE(I714," ",""),",",""),";","")),"Correct","Wrong"))</f>
        <v/>
      </c>
      <c r="K714" s="29"/>
      <c r="L714" s="29"/>
      <c r="M714" s="27" t="str">
        <f aca="false">IF(E714="","",IFERROR(INDEX(Lists!$G$5:$G$9,MATCH(E714,Lists!$F$5:$F$9,0)),""))</f>
        <v/>
      </c>
      <c r="N714" s="33" t="str">
        <f aca="false">IF(OR(L714="",M714=""),"",IF(L714&gt;M714,"Slow",IF(AND(J714="Wrong",L714&lt;0.5*M714),"Rushed?","OK")))</f>
        <v/>
      </c>
      <c r="O714" s="30"/>
      <c r="P714" s="30"/>
      <c r="Q714" s="34" t="str">
        <f aca="false">IF(OR(B714="",J714=""),"",IF(OR(J714="Wrong",K714="50-50",K714="Guess"),B714+Lists!$Y$5,""))</f>
        <v/>
      </c>
      <c r="R714" s="29"/>
      <c r="S714" s="34" t="str">
        <f aca="false">IF(Q714="","",B714+Lists!$Y$6)</f>
        <v/>
      </c>
      <c r="T714" s="29"/>
      <c r="U714" s="33" t="str">
        <f aca="true">IF(J714="","",IF(Q714="","—",IF(T714="Correct","Mastered",IF(OR(R714="Wrong",T714="Wrong"),"Keep reviewing",IF(AND(R714="",TODAY()&gt;=Q714),"Retry 1 DUE",IF(AND(R714="Correct",T714="",TODAY()&gt;=S714),"Retry 2 DUE",IF(R714="","Retry 1 scheduled","Retry 2 scheduled")))))))</f>
        <v/>
      </c>
    </row>
    <row r="715" customFormat="false" ht="15" hidden="false" customHeight="false" outlineLevel="0" collapsed="false">
      <c r="A715" s="27" t="str">
        <f aca="false">IF(COUNTA(B715:I715)=0,"",ROW()-4)</f>
        <v/>
      </c>
      <c r="B715" s="28"/>
      <c r="C715" s="29"/>
      <c r="D715" s="30"/>
      <c r="E715" s="29"/>
      <c r="F715" s="30"/>
      <c r="G715" s="31"/>
      <c r="H715" s="32"/>
      <c r="I715" s="32"/>
      <c r="J715" s="33" t="str">
        <f aca="false">IF(OR(H715="",I715=""),"",IF(UPPER(SUBSTITUTE(SUBSTITUTE(SUBSTITUTE(H715," ",""),",",""),";",""))=UPPER(SUBSTITUTE(SUBSTITUTE(SUBSTITUTE(I715," ",""),",",""),";","")),"Correct","Wrong"))</f>
        <v/>
      </c>
      <c r="K715" s="29"/>
      <c r="L715" s="29"/>
      <c r="M715" s="27" t="str">
        <f aca="false">IF(E715="","",IFERROR(INDEX(Lists!$G$5:$G$9,MATCH(E715,Lists!$F$5:$F$9,0)),""))</f>
        <v/>
      </c>
      <c r="N715" s="33" t="str">
        <f aca="false">IF(OR(L715="",M715=""),"",IF(L715&gt;M715,"Slow",IF(AND(J715="Wrong",L715&lt;0.5*M715),"Rushed?","OK")))</f>
        <v/>
      </c>
      <c r="O715" s="30"/>
      <c r="P715" s="30"/>
      <c r="Q715" s="34" t="str">
        <f aca="false">IF(OR(B715="",J715=""),"",IF(OR(J715="Wrong",K715="50-50",K715="Guess"),B715+Lists!$Y$5,""))</f>
        <v/>
      </c>
      <c r="R715" s="29"/>
      <c r="S715" s="34" t="str">
        <f aca="false">IF(Q715="","",B715+Lists!$Y$6)</f>
        <v/>
      </c>
      <c r="T715" s="29"/>
      <c r="U715" s="33" t="str">
        <f aca="true">IF(J715="","",IF(Q715="","—",IF(T715="Correct","Mastered",IF(OR(R715="Wrong",T715="Wrong"),"Keep reviewing",IF(AND(R715="",TODAY()&gt;=Q715),"Retry 1 DUE",IF(AND(R715="Correct",T715="",TODAY()&gt;=S715),"Retry 2 DUE",IF(R715="","Retry 1 scheduled","Retry 2 scheduled")))))))</f>
        <v/>
      </c>
    </row>
    <row r="716" customFormat="false" ht="15" hidden="false" customHeight="false" outlineLevel="0" collapsed="false">
      <c r="A716" s="27" t="str">
        <f aca="false">IF(COUNTA(B716:I716)=0,"",ROW()-4)</f>
        <v/>
      </c>
      <c r="B716" s="28"/>
      <c r="C716" s="29"/>
      <c r="D716" s="30"/>
      <c r="E716" s="29"/>
      <c r="F716" s="30"/>
      <c r="G716" s="31"/>
      <c r="H716" s="32"/>
      <c r="I716" s="32"/>
      <c r="J716" s="33" t="str">
        <f aca="false">IF(OR(H716="",I716=""),"",IF(UPPER(SUBSTITUTE(SUBSTITUTE(SUBSTITUTE(H716," ",""),",",""),";",""))=UPPER(SUBSTITUTE(SUBSTITUTE(SUBSTITUTE(I716," ",""),",",""),";","")),"Correct","Wrong"))</f>
        <v/>
      </c>
      <c r="K716" s="29"/>
      <c r="L716" s="29"/>
      <c r="M716" s="27" t="str">
        <f aca="false">IF(E716="","",IFERROR(INDEX(Lists!$G$5:$G$9,MATCH(E716,Lists!$F$5:$F$9,0)),""))</f>
        <v/>
      </c>
      <c r="N716" s="33" t="str">
        <f aca="false">IF(OR(L716="",M716=""),"",IF(L716&gt;M716,"Slow",IF(AND(J716="Wrong",L716&lt;0.5*M716),"Rushed?","OK")))</f>
        <v/>
      </c>
      <c r="O716" s="30"/>
      <c r="P716" s="30"/>
      <c r="Q716" s="34" t="str">
        <f aca="false">IF(OR(B716="",J716=""),"",IF(OR(J716="Wrong",K716="50-50",K716="Guess"),B716+Lists!$Y$5,""))</f>
        <v/>
      </c>
      <c r="R716" s="29"/>
      <c r="S716" s="34" t="str">
        <f aca="false">IF(Q716="","",B716+Lists!$Y$6)</f>
        <v/>
      </c>
      <c r="T716" s="29"/>
      <c r="U716" s="33" t="str">
        <f aca="true">IF(J716="","",IF(Q716="","—",IF(T716="Correct","Mastered",IF(OR(R716="Wrong",T716="Wrong"),"Keep reviewing",IF(AND(R716="",TODAY()&gt;=Q716),"Retry 1 DUE",IF(AND(R716="Correct",T716="",TODAY()&gt;=S716),"Retry 2 DUE",IF(R716="","Retry 1 scheduled","Retry 2 scheduled")))))))</f>
        <v/>
      </c>
    </row>
    <row r="717" customFormat="false" ht="15" hidden="false" customHeight="false" outlineLevel="0" collapsed="false">
      <c r="A717" s="27" t="str">
        <f aca="false">IF(COUNTA(B717:I717)=0,"",ROW()-4)</f>
        <v/>
      </c>
      <c r="B717" s="28"/>
      <c r="C717" s="29"/>
      <c r="D717" s="30"/>
      <c r="E717" s="29"/>
      <c r="F717" s="30"/>
      <c r="G717" s="31"/>
      <c r="H717" s="32"/>
      <c r="I717" s="32"/>
      <c r="J717" s="33" t="str">
        <f aca="false">IF(OR(H717="",I717=""),"",IF(UPPER(SUBSTITUTE(SUBSTITUTE(SUBSTITUTE(H717," ",""),",",""),";",""))=UPPER(SUBSTITUTE(SUBSTITUTE(SUBSTITUTE(I717," ",""),",",""),";","")),"Correct","Wrong"))</f>
        <v/>
      </c>
      <c r="K717" s="29"/>
      <c r="L717" s="29"/>
      <c r="M717" s="27" t="str">
        <f aca="false">IF(E717="","",IFERROR(INDEX(Lists!$G$5:$G$9,MATCH(E717,Lists!$F$5:$F$9,0)),""))</f>
        <v/>
      </c>
      <c r="N717" s="33" t="str">
        <f aca="false">IF(OR(L717="",M717=""),"",IF(L717&gt;M717,"Slow",IF(AND(J717="Wrong",L717&lt;0.5*M717),"Rushed?","OK")))</f>
        <v/>
      </c>
      <c r="O717" s="30"/>
      <c r="P717" s="30"/>
      <c r="Q717" s="34" t="str">
        <f aca="false">IF(OR(B717="",J717=""),"",IF(OR(J717="Wrong",K717="50-50",K717="Guess"),B717+Lists!$Y$5,""))</f>
        <v/>
      </c>
      <c r="R717" s="29"/>
      <c r="S717" s="34" t="str">
        <f aca="false">IF(Q717="","",B717+Lists!$Y$6)</f>
        <v/>
      </c>
      <c r="T717" s="29"/>
      <c r="U717" s="33" t="str">
        <f aca="true">IF(J717="","",IF(Q717="","—",IF(T717="Correct","Mastered",IF(OR(R717="Wrong",T717="Wrong"),"Keep reviewing",IF(AND(R717="",TODAY()&gt;=Q717),"Retry 1 DUE",IF(AND(R717="Correct",T717="",TODAY()&gt;=S717),"Retry 2 DUE",IF(R717="","Retry 1 scheduled","Retry 2 scheduled")))))))</f>
        <v/>
      </c>
    </row>
    <row r="718" customFormat="false" ht="15" hidden="false" customHeight="false" outlineLevel="0" collapsed="false">
      <c r="A718" s="27" t="str">
        <f aca="false">IF(COUNTA(B718:I718)=0,"",ROW()-4)</f>
        <v/>
      </c>
      <c r="B718" s="28"/>
      <c r="C718" s="29"/>
      <c r="D718" s="30"/>
      <c r="E718" s="29"/>
      <c r="F718" s="30"/>
      <c r="G718" s="31"/>
      <c r="H718" s="32"/>
      <c r="I718" s="32"/>
      <c r="J718" s="33" t="str">
        <f aca="false">IF(OR(H718="",I718=""),"",IF(UPPER(SUBSTITUTE(SUBSTITUTE(SUBSTITUTE(H718," ",""),",",""),";",""))=UPPER(SUBSTITUTE(SUBSTITUTE(SUBSTITUTE(I718," ",""),",",""),";","")),"Correct","Wrong"))</f>
        <v/>
      </c>
      <c r="K718" s="29"/>
      <c r="L718" s="29"/>
      <c r="M718" s="27" t="str">
        <f aca="false">IF(E718="","",IFERROR(INDEX(Lists!$G$5:$G$9,MATCH(E718,Lists!$F$5:$F$9,0)),""))</f>
        <v/>
      </c>
      <c r="N718" s="33" t="str">
        <f aca="false">IF(OR(L718="",M718=""),"",IF(L718&gt;M718,"Slow",IF(AND(J718="Wrong",L718&lt;0.5*M718),"Rushed?","OK")))</f>
        <v/>
      </c>
      <c r="O718" s="30"/>
      <c r="P718" s="30"/>
      <c r="Q718" s="34" t="str">
        <f aca="false">IF(OR(B718="",J718=""),"",IF(OR(J718="Wrong",K718="50-50",K718="Guess"),B718+Lists!$Y$5,""))</f>
        <v/>
      </c>
      <c r="R718" s="29"/>
      <c r="S718" s="34" t="str">
        <f aca="false">IF(Q718="","",B718+Lists!$Y$6)</f>
        <v/>
      </c>
      <c r="T718" s="29"/>
      <c r="U718" s="33" t="str">
        <f aca="true">IF(J718="","",IF(Q718="","—",IF(T718="Correct","Mastered",IF(OR(R718="Wrong",T718="Wrong"),"Keep reviewing",IF(AND(R718="",TODAY()&gt;=Q718),"Retry 1 DUE",IF(AND(R718="Correct",T718="",TODAY()&gt;=S718),"Retry 2 DUE",IF(R718="","Retry 1 scheduled","Retry 2 scheduled")))))))</f>
        <v/>
      </c>
    </row>
    <row r="719" customFormat="false" ht="15" hidden="false" customHeight="false" outlineLevel="0" collapsed="false">
      <c r="A719" s="27" t="str">
        <f aca="false">IF(COUNTA(B719:I719)=0,"",ROW()-4)</f>
        <v/>
      </c>
      <c r="B719" s="28"/>
      <c r="C719" s="29"/>
      <c r="D719" s="30"/>
      <c r="E719" s="29"/>
      <c r="F719" s="30"/>
      <c r="G719" s="31"/>
      <c r="H719" s="32"/>
      <c r="I719" s="32"/>
      <c r="J719" s="33" t="str">
        <f aca="false">IF(OR(H719="",I719=""),"",IF(UPPER(SUBSTITUTE(SUBSTITUTE(SUBSTITUTE(H719," ",""),",",""),";",""))=UPPER(SUBSTITUTE(SUBSTITUTE(SUBSTITUTE(I719," ",""),",",""),";","")),"Correct","Wrong"))</f>
        <v/>
      </c>
      <c r="K719" s="29"/>
      <c r="L719" s="29"/>
      <c r="M719" s="27" t="str">
        <f aca="false">IF(E719="","",IFERROR(INDEX(Lists!$G$5:$G$9,MATCH(E719,Lists!$F$5:$F$9,0)),""))</f>
        <v/>
      </c>
      <c r="N719" s="33" t="str">
        <f aca="false">IF(OR(L719="",M719=""),"",IF(L719&gt;M719,"Slow",IF(AND(J719="Wrong",L719&lt;0.5*M719),"Rushed?","OK")))</f>
        <v/>
      </c>
      <c r="O719" s="30"/>
      <c r="P719" s="30"/>
      <c r="Q719" s="34" t="str">
        <f aca="false">IF(OR(B719="",J719=""),"",IF(OR(J719="Wrong",K719="50-50",K719="Guess"),B719+Lists!$Y$5,""))</f>
        <v/>
      </c>
      <c r="R719" s="29"/>
      <c r="S719" s="34" t="str">
        <f aca="false">IF(Q719="","",B719+Lists!$Y$6)</f>
        <v/>
      </c>
      <c r="T719" s="29"/>
      <c r="U719" s="33" t="str">
        <f aca="true">IF(J719="","",IF(Q719="","—",IF(T719="Correct","Mastered",IF(OR(R719="Wrong",T719="Wrong"),"Keep reviewing",IF(AND(R719="",TODAY()&gt;=Q719),"Retry 1 DUE",IF(AND(R719="Correct",T719="",TODAY()&gt;=S719),"Retry 2 DUE",IF(R719="","Retry 1 scheduled","Retry 2 scheduled")))))))</f>
        <v/>
      </c>
    </row>
    <row r="720" customFormat="false" ht="15" hidden="false" customHeight="false" outlineLevel="0" collapsed="false">
      <c r="A720" s="27" t="str">
        <f aca="false">IF(COUNTA(B720:I720)=0,"",ROW()-4)</f>
        <v/>
      </c>
      <c r="B720" s="28"/>
      <c r="C720" s="29"/>
      <c r="D720" s="30"/>
      <c r="E720" s="29"/>
      <c r="F720" s="30"/>
      <c r="G720" s="31"/>
      <c r="H720" s="32"/>
      <c r="I720" s="32"/>
      <c r="J720" s="33" t="str">
        <f aca="false">IF(OR(H720="",I720=""),"",IF(UPPER(SUBSTITUTE(SUBSTITUTE(SUBSTITUTE(H720," ",""),",",""),";",""))=UPPER(SUBSTITUTE(SUBSTITUTE(SUBSTITUTE(I720," ",""),",",""),";","")),"Correct","Wrong"))</f>
        <v/>
      </c>
      <c r="K720" s="29"/>
      <c r="L720" s="29"/>
      <c r="M720" s="27" t="str">
        <f aca="false">IF(E720="","",IFERROR(INDEX(Lists!$G$5:$G$9,MATCH(E720,Lists!$F$5:$F$9,0)),""))</f>
        <v/>
      </c>
      <c r="N720" s="33" t="str">
        <f aca="false">IF(OR(L720="",M720=""),"",IF(L720&gt;M720,"Slow",IF(AND(J720="Wrong",L720&lt;0.5*M720),"Rushed?","OK")))</f>
        <v/>
      </c>
      <c r="O720" s="30"/>
      <c r="P720" s="30"/>
      <c r="Q720" s="34" t="str">
        <f aca="false">IF(OR(B720="",J720=""),"",IF(OR(J720="Wrong",K720="50-50",K720="Guess"),B720+Lists!$Y$5,""))</f>
        <v/>
      </c>
      <c r="R720" s="29"/>
      <c r="S720" s="34" t="str">
        <f aca="false">IF(Q720="","",B720+Lists!$Y$6)</f>
        <v/>
      </c>
      <c r="T720" s="29"/>
      <c r="U720" s="33" t="str">
        <f aca="true">IF(J720="","",IF(Q720="","—",IF(T720="Correct","Mastered",IF(OR(R720="Wrong",T720="Wrong"),"Keep reviewing",IF(AND(R720="",TODAY()&gt;=Q720),"Retry 1 DUE",IF(AND(R720="Correct",T720="",TODAY()&gt;=S720),"Retry 2 DUE",IF(R720="","Retry 1 scheduled","Retry 2 scheduled")))))))</f>
        <v/>
      </c>
    </row>
    <row r="721" customFormat="false" ht="15" hidden="false" customHeight="false" outlineLevel="0" collapsed="false">
      <c r="A721" s="27" t="str">
        <f aca="false">IF(COUNTA(B721:I721)=0,"",ROW()-4)</f>
        <v/>
      </c>
      <c r="B721" s="28"/>
      <c r="C721" s="29"/>
      <c r="D721" s="30"/>
      <c r="E721" s="29"/>
      <c r="F721" s="30"/>
      <c r="G721" s="31"/>
      <c r="H721" s="32"/>
      <c r="I721" s="32"/>
      <c r="J721" s="33" t="str">
        <f aca="false">IF(OR(H721="",I721=""),"",IF(UPPER(SUBSTITUTE(SUBSTITUTE(SUBSTITUTE(H721," ",""),",",""),";",""))=UPPER(SUBSTITUTE(SUBSTITUTE(SUBSTITUTE(I721," ",""),",",""),";","")),"Correct","Wrong"))</f>
        <v/>
      </c>
      <c r="K721" s="29"/>
      <c r="L721" s="29"/>
      <c r="M721" s="27" t="str">
        <f aca="false">IF(E721="","",IFERROR(INDEX(Lists!$G$5:$G$9,MATCH(E721,Lists!$F$5:$F$9,0)),""))</f>
        <v/>
      </c>
      <c r="N721" s="33" t="str">
        <f aca="false">IF(OR(L721="",M721=""),"",IF(L721&gt;M721,"Slow",IF(AND(J721="Wrong",L721&lt;0.5*M721),"Rushed?","OK")))</f>
        <v/>
      </c>
      <c r="O721" s="30"/>
      <c r="P721" s="30"/>
      <c r="Q721" s="34" t="str">
        <f aca="false">IF(OR(B721="",J721=""),"",IF(OR(J721="Wrong",K721="50-50",K721="Guess"),B721+Lists!$Y$5,""))</f>
        <v/>
      </c>
      <c r="R721" s="29"/>
      <c r="S721" s="34" t="str">
        <f aca="false">IF(Q721="","",B721+Lists!$Y$6)</f>
        <v/>
      </c>
      <c r="T721" s="29"/>
      <c r="U721" s="33" t="str">
        <f aca="true">IF(J721="","",IF(Q721="","—",IF(T721="Correct","Mastered",IF(OR(R721="Wrong",T721="Wrong"),"Keep reviewing",IF(AND(R721="",TODAY()&gt;=Q721),"Retry 1 DUE",IF(AND(R721="Correct",T721="",TODAY()&gt;=S721),"Retry 2 DUE",IF(R721="","Retry 1 scheduled","Retry 2 scheduled")))))))</f>
        <v/>
      </c>
    </row>
    <row r="722" customFormat="false" ht="15" hidden="false" customHeight="false" outlineLevel="0" collapsed="false">
      <c r="A722" s="27" t="str">
        <f aca="false">IF(COUNTA(B722:I722)=0,"",ROW()-4)</f>
        <v/>
      </c>
      <c r="B722" s="28"/>
      <c r="C722" s="29"/>
      <c r="D722" s="30"/>
      <c r="E722" s="29"/>
      <c r="F722" s="30"/>
      <c r="G722" s="31"/>
      <c r="H722" s="32"/>
      <c r="I722" s="32"/>
      <c r="J722" s="33" t="str">
        <f aca="false">IF(OR(H722="",I722=""),"",IF(UPPER(SUBSTITUTE(SUBSTITUTE(SUBSTITUTE(H722," ",""),",",""),";",""))=UPPER(SUBSTITUTE(SUBSTITUTE(SUBSTITUTE(I722," ",""),",",""),";","")),"Correct","Wrong"))</f>
        <v/>
      </c>
      <c r="K722" s="29"/>
      <c r="L722" s="29"/>
      <c r="M722" s="27" t="str">
        <f aca="false">IF(E722="","",IFERROR(INDEX(Lists!$G$5:$G$9,MATCH(E722,Lists!$F$5:$F$9,0)),""))</f>
        <v/>
      </c>
      <c r="N722" s="33" t="str">
        <f aca="false">IF(OR(L722="",M722=""),"",IF(L722&gt;M722,"Slow",IF(AND(J722="Wrong",L722&lt;0.5*M722),"Rushed?","OK")))</f>
        <v/>
      </c>
      <c r="O722" s="30"/>
      <c r="P722" s="30"/>
      <c r="Q722" s="34" t="str">
        <f aca="false">IF(OR(B722="",J722=""),"",IF(OR(J722="Wrong",K722="50-50",K722="Guess"),B722+Lists!$Y$5,""))</f>
        <v/>
      </c>
      <c r="R722" s="29"/>
      <c r="S722" s="34" t="str">
        <f aca="false">IF(Q722="","",B722+Lists!$Y$6)</f>
        <v/>
      </c>
      <c r="T722" s="29"/>
      <c r="U722" s="33" t="str">
        <f aca="true">IF(J722="","",IF(Q722="","—",IF(T722="Correct","Mastered",IF(OR(R722="Wrong",T722="Wrong"),"Keep reviewing",IF(AND(R722="",TODAY()&gt;=Q722),"Retry 1 DUE",IF(AND(R722="Correct",T722="",TODAY()&gt;=S722),"Retry 2 DUE",IF(R722="","Retry 1 scheduled","Retry 2 scheduled")))))))</f>
        <v/>
      </c>
    </row>
    <row r="723" customFormat="false" ht="15" hidden="false" customHeight="false" outlineLevel="0" collapsed="false">
      <c r="A723" s="27" t="str">
        <f aca="false">IF(COUNTA(B723:I723)=0,"",ROW()-4)</f>
        <v/>
      </c>
      <c r="B723" s="28"/>
      <c r="C723" s="29"/>
      <c r="D723" s="30"/>
      <c r="E723" s="29"/>
      <c r="F723" s="30"/>
      <c r="G723" s="31"/>
      <c r="H723" s="32"/>
      <c r="I723" s="32"/>
      <c r="J723" s="33" t="str">
        <f aca="false">IF(OR(H723="",I723=""),"",IF(UPPER(SUBSTITUTE(SUBSTITUTE(SUBSTITUTE(H723," ",""),",",""),";",""))=UPPER(SUBSTITUTE(SUBSTITUTE(SUBSTITUTE(I723," ",""),",",""),";","")),"Correct","Wrong"))</f>
        <v/>
      </c>
      <c r="K723" s="29"/>
      <c r="L723" s="29"/>
      <c r="M723" s="27" t="str">
        <f aca="false">IF(E723="","",IFERROR(INDEX(Lists!$G$5:$G$9,MATCH(E723,Lists!$F$5:$F$9,0)),""))</f>
        <v/>
      </c>
      <c r="N723" s="33" t="str">
        <f aca="false">IF(OR(L723="",M723=""),"",IF(L723&gt;M723,"Slow",IF(AND(J723="Wrong",L723&lt;0.5*M723),"Rushed?","OK")))</f>
        <v/>
      </c>
      <c r="O723" s="30"/>
      <c r="P723" s="30"/>
      <c r="Q723" s="34" t="str">
        <f aca="false">IF(OR(B723="",J723=""),"",IF(OR(J723="Wrong",K723="50-50",K723="Guess"),B723+Lists!$Y$5,""))</f>
        <v/>
      </c>
      <c r="R723" s="29"/>
      <c r="S723" s="34" t="str">
        <f aca="false">IF(Q723="","",B723+Lists!$Y$6)</f>
        <v/>
      </c>
      <c r="T723" s="29"/>
      <c r="U723" s="33" t="str">
        <f aca="true">IF(J723="","",IF(Q723="","—",IF(T723="Correct","Mastered",IF(OR(R723="Wrong",T723="Wrong"),"Keep reviewing",IF(AND(R723="",TODAY()&gt;=Q723),"Retry 1 DUE",IF(AND(R723="Correct",T723="",TODAY()&gt;=S723),"Retry 2 DUE",IF(R723="","Retry 1 scheduled","Retry 2 scheduled")))))))</f>
        <v/>
      </c>
    </row>
    <row r="724" customFormat="false" ht="15" hidden="false" customHeight="false" outlineLevel="0" collapsed="false">
      <c r="A724" s="27" t="str">
        <f aca="false">IF(COUNTA(B724:I724)=0,"",ROW()-4)</f>
        <v/>
      </c>
      <c r="B724" s="28"/>
      <c r="C724" s="29"/>
      <c r="D724" s="30"/>
      <c r="E724" s="29"/>
      <c r="F724" s="30"/>
      <c r="G724" s="31"/>
      <c r="H724" s="32"/>
      <c r="I724" s="32"/>
      <c r="J724" s="33" t="str">
        <f aca="false">IF(OR(H724="",I724=""),"",IF(UPPER(SUBSTITUTE(SUBSTITUTE(SUBSTITUTE(H724," ",""),",",""),";",""))=UPPER(SUBSTITUTE(SUBSTITUTE(SUBSTITUTE(I724," ",""),",",""),";","")),"Correct","Wrong"))</f>
        <v/>
      </c>
      <c r="K724" s="29"/>
      <c r="L724" s="29"/>
      <c r="M724" s="27" t="str">
        <f aca="false">IF(E724="","",IFERROR(INDEX(Lists!$G$5:$G$9,MATCH(E724,Lists!$F$5:$F$9,0)),""))</f>
        <v/>
      </c>
      <c r="N724" s="33" t="str">
        <f aca="false">IF(OR(L724="",M724=""),"",IF(L724&gt;M724,"Slow",IF(AND(J724="Wrong",L724&lt;0.5*M724),"Rushed?","OK")))</f>
        <v/>
      </c>
      <c r="O724" s="30"/>
      <c r="P724" s="30"/>
      <c r="Q724" s="34" t="str">
        <f aca="false">IF(OR(B724="",J724=""),"",IF(OR(J724="Wrong",K724="50-50",K724="Guess"),B724+Lists!$Y$5,""))</f>
        <v/>
      </c>
      <c r="R724" s="29"/>
      <c r="S724" s="34" t="str">
        <f aca="false">IF(Q724="","",B724+Lists!$Y$6)</f>
        <v/>
      </c>
      <c r="T724" s="29"/>
      <c r="U724" s="33" t="str">
        <f aca="true">IF(J724="","",IF(Q724="","—",IF(T724="Correct","Mastered",IF(OR(R724="Wrong",T724="Wrong"),"Keep reviewing",IF(AND(R724="",TODAY()&gt;=Q724),"Retry 1 DUE",IF(AND(R724="Correct",T724="",TODAY()&gt;=S724),"Retry 2 DUE",IF(R724="","Retry 1 scheduled","Retry 2 scheduled")))))))</f>
        <v/>
      </c>
    </row>
    <row r="725" customFormat="false" ht="15" hidden="false" customHeight="false" outlineLevel="0" collapsed="false">
      <c r="A725" s="27" t="str">
        <f aca="false">IF(COUNTA(B725:I725)=0,"",ROW()-4)</f>
        <v/>
      </c>
      <c r="B725" s="28"/>
      <c r="C725" s="29"/>
      <c r="D725" s="30"/>
      <c r="E725" s="29"/>
      <c r="F725" s="30"/>
      <c r="G725" s="31"/>
      <c r="H725" s="32"/>
      <c r="I725" s="32"/>
      <c r="J725" s="33" t="str">
        <f aca="false">IF(OR(H725="",I725=""),"",IF(UPPER(SUBSTITUTE(SUBSTITUTE(SUBSTITUTE(H725," ",""),",",""),";",""))=UPPER(SUBSTITUTE(SUBSTITUTE(SUBSTITUTE(I725," ",""),",",""),";","")),"Correct","Wrong"))</f>
        <v/>
      </c>
      <c r="K725" s="29"/>
      <c r="L725" s="29"/>
      <c r="M725" s="27" t="str">
        <f aca="false">IF(E725="","",IFERROR(INDEX(Lists!$G$5:$G$9,MATCH(E725,Lists!$F$5:$F$9,0)),""))</f>
        <v/>
      </c>
      <c r="N725" s="33" t="str">
        <f aca="false">IF(OR(L725="",M725=""),"",IF(L725&gt;M725,"Slow",IF(AND(J725="Wrong",L725&lt;0.5*M725),"Rushed?","OK")))</f>
        <v/>
      </c>
      <c r="O725" s="30"/>
      <c r="P725" s="30"/>
      <c r="Q725" s="34" t="str">
        <f aca="false">IF(OR(B725="",J725=""),"",IF(OR(J725="Wrong",K725="50-50",K725="Guess"),B725+Lists!$Y$5,""))</f>
        <v/>
      </c>
      <c r="R725" s="29"/>
      <c r="S725" s="34" t="str">
        <f aca="false">IF(Q725="","",B725+Lists!$Y$6)</f>
        <v/>
      </c>
      <c r="T725" s="29"/>
      <c r="U725" s="33" t="str">
        <f aca="true">IF(J725="","",IF(Q725="","—",IF(T725="Correct","Mastered",IF(OR(R725="Wrong",T725="Wrong"),"Keep reviewing",IF(AND(R725="",TODAY()&gt;=Q725),"Retry 1 DUE",IF(AND(R725="Correct",T725="",TODAY()&gt;=S725),"Retry 2 DUE",IF(R725="","Retry 1 scheduled","Retry 2 scheduled")))))))</f>
        <v/>
      </c>
    </row>
    <row r="726" customFormat="false" ht="15" hidden="false" customHeight="false" outlineLevel="0" collapsed="false">
      <c r="A726" s="27" t="str">
        <f aca="false">IF(COUNTA(B726:I726)=0,"",ROW()-4)</f>
        <v/>
      </c>
      <c r="B726" s="28"/>
      <c r="C726" s="29"/>
      <c r="D726" s="30"/>
      <c r="E726" s="29"/>
      <c r="F726" s="30"/>
      <c r="G726" s="31"/>
      <c r="H726" s="32"/>
      <c r="I726" s="32"/>
      <c r="J726" s="33" t="str">
        <f aca="false">IF(OR(H726="",I726=""),"",IF(UPPER(SUBSTITUTE(SUBSTITUTE(SUBSTITUTE(H726," ",""),",",""),";",""))=UPPER(SUBSTITUTE(SUBSTITUTE(SUBSTITUTE(I726," ",""),",",""),";","")),"Correct","Wrong"))</f>
        <v/>
      </c>
      <c r="K726" s="29"/>
      <c r="L726" s="29"/>
      <c r="M726" s="27" t="str">
        <f aca="false">IF(E726="","",IFERROR(INDEX(Lists!$G$5:$G$9,MATCH(E726,Lists!$F$5:$F$9,0)),""))</f>
        <v/>
      </c>
      <c r="N726" s="33" t="str">
        <f aca="false">IF(OR(L726="",M726=""),"",IF(L726&gt;M726,"Slow",IF(AND(J726="Wrong",L726&lt;0.5*M726),"Rushed?","OK")))</f>
        <v/>
      </c>
      <c r="O726" s="30"/>
      <c r="P726" s="30"/>
      <c r="Q726" s="34" t="str">
        <f aca="false">IF(OR(B726="",J726=""),"",IF(OR(J726="Wrong",K726="50-50",K726="Guess"),B726+Lists!$Y$5,""))</f>
        <v/>
      </c>
      <c r="R726" s="29"/>
      <c r="S726" s="34" t="str">
        <f aca="false">IF(Q726="","",B726+Lists!$Y$6)</f>
        <v/>
      </c>
      <c r="T726" s="29"/>
      <c r="U726" s="33" t="str">
        <f aca="true">IF(J726="","",IF(Q726="","—",IF(T726="Correct","Mastered",IF(OR(R726="Wrong",T726="Wrong"),"Keep reviewing",IF(AND(R726="",TODAY()&gt;=Q726),"Retry 1 DUE",IF(AND(R726="Correct",T726="",TODAY()&gt;=S726),"Retry 2 DUE",IF(R726="","Retry 1 scheduled","Retry 2 scheduled")))))))</f>
        <v/>
      </c>
    </row>
    <row r="727" customFormat="false" ht="15" hidden="false" customHeight="false" outlineLevel="0" collapsed="false">
      <c r="A727" s="27" t="str">
        <f aca="false">IF(COUNTA(B727:I727)=0,"",ROW()-4)</f>
        <v/>
      </c>
      <c r="B727" s="28"/>
      <c r="C727" s="29"/>
      <c r="D727" s="30"/>
      <c r="E727" s="29"/>
      <c r="F727" s="30"/>
      <c r="G727" s="31"/>
      <c r="H727" s="32"/>
      <c r="I727" s="32"/>
      <c r="J727" s="33" t="str">
        <f aca="false">IF(OR(H727="",I727=""),"",IF(UPPER(SUBSTITUTE(SUBSTITUTE(SUBSTITUTE(H727," ",""),",",""),";",""))=UPPER(SUBSTITUTE(SUBSTITUTE(SUBSTITUTE(I727," ",""),",",""),";","")),"Correct","Wrong"))</f>
        <v/>
      </c>
      <c r="K727" s="29"/>
      <c r="L727" s="29"/>
      <c r="M727" s="27" t="str">
        <f aca="false">IF(E727="","",IFERROR(INDEX(Lists!$G$5:$G$9,MATCH(E727,Lists!$F$5:$F$9,0)),""))</f>
        <v/>
      </c>
      <c r="N727" s="33" t="str">
        <f aca="false">IF(OR(L727="",M727=""),"",IF(L727&gt;M727,"Slow",IF(AND(J727="Wrong",L727&lt;0.5*M727),"Rushed?","OK")))</f>
        <v/>
      </c>
      <c r="O727" s="30"/>
      <c r="P727" s="30"/>
      <c r="Q727" s="34" t="str">
        <f aca="false">IF(OR(B727="",J727=""),"",IF(OR(J727="Wrong",K727="50-50",K727="Guess"),B727+Lists!$Y$5,""))</f>
        <v/>
      </c>
      <c r="R727" s="29"/>
      <c r="S727" s="34" t="str">
        <f aca="false">IF(Q727="","",B727+Lists!$Y$6)</f>
        <v/>
      </c>
      <c r="T727" s="29"/>
      <c r="U727" s="33" t="str">
        <f aca="true">IF(J727="","",IF(Q727="","—",IF(T727="Correct","Mastered",IF(OR(R727="Wrong",T727="Wrong"),"Keep reviewing",IF(AND(R727="",TODAY()&gt;=Q727),"Retry 1 DUE",IF(AND(R727="Correct",T727="",TODAY()&gt;=S727),"Retry 2 DUE",IF(R727="","Retry 1 scheduled","Retry 2 scheduled")))))))</f>
        <v/>
      </c>
    </row>
    <row r="728" customFormat="false" ht="15" hidden="false" customHeight="false" outlineLevel="0" collapsed="false">
      <c r="A728" s="27" t="str">
        <f aca="false">IF(COUNTA(B728:I728)=0,"",ROW()-4)</f>
        <v/>
      </c>
      <c r="B728" s="28"/>
      <c r="C728" s="29"/>
      <c r="D728" s="30"/>
      <c r="E728" s="29"/>
      <c r="F728" s="30"/>
      <c r="G728" s="31"/>
      <c r="H728" s="32"/>
      <c r="I728" s="32"/>
      <c r="J728" s="33" t="str">
        <f aca="false">IF(OR(H728="",I728=""),"",IF(UPPER(SUBSTITUTE(SUBSTITUTE(SUBSTITUTE(H728," ",""),",",""),";",""))=UPPER(SUBSTITUTE(SUBSTITUTE(SUBSTITUTE(I728," ",""),",",""),";","")),"Correct","Wrong"))</f>
        <v/>
      </c>
      <c r="K728" s="29"/>
      <c r="L728" s="29"/>
      <c r="M728" s="27" t="str">
        <f aca="false">IF(E728="","",IFERROR(INDEX(Lists!$G$5:$G$9,MATCH(E728,Lists!$F$5:$F$9,0)),""))</f>
        <v/>
      </c>
      <c r="N728" s="33" t="str">
        <f aca="false">IF(OR(L728="",M728=""),"",IF(L728&gt;M728,"Slow",IF(AND(J728="Wrong",L728&lt;0.5*M728),"Rushed?","OK")))</f>
        <v/>
      </c>
      <c r="O728" s="30"/>
      <c r="P728" s="30"/>
      <c r="Q728" s="34" t="str">
        <f aca="false">IF(OR(B728="",J728=""),"",IF(OR(J728="Wrong",K728="50-50",K728="Guess"),B728+Lists!$Y$5,""))</f>
        <v/>
      </c>
      <c r="R728" s="29"/>
      <c r="S728" s="34" t="str">
        <f aca="false">IF(Q728="","",B728+Lists!$Y$6)</f>
        <v/>
      </c>
      <c r="T728" s="29"/>
      <c r="U728" s="33" t="str">
        <f aca="true">IF(J728="","",IF(Q728="","—",IF(T728="Correct","Mastered",IF(OR(R728="Wrong",T728="Wrong"),"Keep reviewing",IF(AND(R728="",TODAY()&gt;=Q728),"Retry 1 DUE",IF(AND(R728="Correct",T728="",TODAY()&gt;=S728),"Retry 2 DUE",IF(R728="","Retry 1 scheduled","Retry 2 scheduled")))))))</f>
        <v/>
      </c>
    </row>
    <row r="729" customFormat="false" ht="15" hidden="false" customHeight="false" outlineLevel="0" collapsed="false">
      <c r="A729" s="27" t="str">
        <f aca="false">IF(COUNTA(B729:I729)=0,"",ROW()-4)</f>
        <v/>
      </c>
      <c r="B729" s="28"/>
      <c r="C729" s="29"/>
      <c r="D729" s="30"/>
      <c r="E729" s="29"/>
      <c r="F729" s="30"/>
      <c r="G729" s="31"/>
      <c r="H729" s="32"/>
      <c r="I729" s="32"/>
      <c r="J729" s="33" t="str">
        <f aca="false">IF(OR(H729="",I729=""),"",IF(UPPER(SUBSTITUTE(SUBSTITUTE(SUBSTITUTE(H729," ",""),",",""),";",""))=UPPER(SUBSTITUTE(SUBSTITUTE(SUBSTITUTE(I729," ",""),",",""),";","")),"Correct","Wrong"))</f>
        <v/>
      </c>
      <c r="K729" s="29"/>
      <c r="L729" s="29"/>
      <c r="M729" s="27" t="str">
        <f aca="false">IF(E729="","",IFERROR(INDEX(Lists!$G$5:$G$9,MATCH(E729,Lists!$F$5:$F$9,0)),""))</f>
        <v/>
      </c>
      <c r="N729" s="33" t="str">
        <f aca="false">IF(OR(L729="",M729=""),"",IF(L729&gt;M729,"Slow",IF(AND(J729="Wrong",L729&lt;0.5*M729),"Rushed?","OK")))</f>
        <v/>
      </c>
      <c r="O729" s="30"/>
      <c r="P729" s="30"/>
      <c r="Q729" s="34" t="str">
        <f aca="false">IF(OR(B729="",J729=""),"",IF(OR(J729="Wrong",K729="50-50",K729="Guess"),B729+Lists!$Y$5,""))</f>
        <v/>
      </c>
      <c r="R729" s="29"/>
      <c r="S729" s="34" t="str">
        <f aca="false">IF(Q729="","",B729+Lists!$Y$6)</f>
        <v/>
      </c>
      <c r="T729" s="29"/>
      <c r="U729" s="33" t="str">
        <f aca="true">IF(J729="","",IF(Q729="","—",IF(T729="Correct","Mastered",IF(OR(R729="Wrong",T729="Wrong"),"Keep reviewing",IF(AND(R729="",TODAY()&gt;=Q729),"Retry 1 DUE",IF(AND(R729="Correct",T729="",TODAY()&gt;=S729),"Retry 2 DUE",IF(R729="","Retry 1 scheduled","Retry 2 scheduled")))))))</f>
        <v/>
      </c>
    </row>
    <row r="730" customFormat="false" ht="15" hidden="false" customHeight="false" outlineLevel="0" collapsed="false">
      <c r="A730" s="27" t="str">
        <f aca="false">IF(COUNTA(B730:I730)=0,"",ROW()-4)</f>
        <v/>
      </c>
      <c r="B730" s="28"/>
      <c r="C730" s="29"/>
      <c r="D730" s="30"/>
      <c r="E730" s="29"/>
      <c r="F730" s="30"/>
      <c r="G730" s="31"/>
      <c r="H730" s="32"/>
      <c r="I730" s="32"/>
      <c r="J730" s="33" t="str">
        <f aca="false">IF(OR(H730="",I730=""),"",IF(UPPER(SUBSTITUTE(SUBSTITUTE(SUBSTITUTE(H730," ",""),",",""),";",""))=UPPER(SUBSTITUTE(SUBSTITUTE(SUBSTITUTE(I730," ",""),",",""),";","")),"Correct","Wrong"))</f>
        <v/>
      </c>
      <c r="K730" s="29"/>
      <c r="L730" s="29"/>
      <c r="M730" s="27" t="str">
        <f aca="false">IF(E730="","",IFERROR(INDEX(Lists!$G$5:$G$9,MATCH(E730,Lists!$F$5:$F$9,0)),""))</f>
        <v/>
      </c>
      <c r="N730" s="33" t="str">
        <f aca="false">IF(OR(L730="",M730=""),"",IF(L730&gt;M730,"Slow",IF(AND(J730="Wrong",L730&lt;0.5*M730),"Rushed?","OK")))</f>
        <v/>
      </c>
      <c r="O730" s="30"/>
      <c r="P730" s="30"/>
      <c r="Q730" s="34" t="str">
        <f aca="false">IF(OR(B730="",J730=""),"",IF(OR(J730="Wrong",K730="50-50",K730="Guess"),B730+Lists!$Y$5,""))</f>
        <v/>
      </c>
      <c r="R730" s="29"/>
      <c r="S730" s="34" t="str">
        <f aca="false">IF(Q730="","",B730+Lists!$Y$6)</f>
        <v/>
      </c>
      <c r="T730" s="29"/>
      <c r="U730" s="33" t="str">
        <f aca="true">IF(J730="","",IF(Q730="","—",IF(T730="Correct","Mastered",IF(OR(R730="Wrong",T730="Wrong"),"Keep reviewing",IF(AND(R730="",TODAY()&gt;=Q730),"Retry 1 DUE",IF(AND(R730="Correct",T730="",TODAY()&gt;=S730),"Retry 2 DUE",IF(R730="","Retry 1 scheduled","Retry 2 scheduled")))))))</f>
        <v/>
      </c>
    </row>
    <row r="731" customFormat="false" ht="15" hidden="false" customHeight="false" outlineLevel="0" collapsed="false">
      <c r="A731" s="27" t="str">
        <f aca="false">IF(COUNTA(B731:I731)=0,"",ROW()-4)</f>
        <v/>
      </c>
      <c r="B731" s="28"/>
      <c r="C731" s="29"/>
      <c r="D731" s="30"/>
      <c r="E731" s="29"/>
      <c r="F731" s="30"/>
      <c r="G731" s="31"/>
      <c r="H731" s="32"/>
      <c r="I731" s="32"/>
      <c r="J731" s="33" t="str">
        <f aca="false">IF(OR(H731="",I731=""),"",IF(UPPER(SUBSTITUTE(SUBSTITUTE(SUBSTITUTE(H731," ",""),",",""),";",""))=UPPER(SUBSTITUTE(SUBSTITUTE(SUBSTITUTE(I731," ",""),",",""),";","")),"Correct","Wrong"))</f>
        <v/>
      </c>
      <c r="K731" s="29"/>
      <c r="L731" s="29"/>
      <c r="M731" s="27" t="str">
        <f aca="false">IF(E731="","",IFERROR(INDEX(Lists!$G$5:$G$9,MATCH(E731,Lists!$F$5:$F$9,0)),""))</f>
        <v/>
      </c>
      <c r="N731" s="33" t="str">
        <f aca="false">IF(OR(L731="",M731=""),"",IF(L731&gt;M731,"Slow",IF(AND(J731="Wrong",L731&lt;0.5*M731),"Rushed?","OK")))</f>
        <v/>
      </c>
      <c r="O731" s="30"/>
      <c r="P731" s="30"/>
      <c r="Q731" s="34" t="str">
        <f aca="false">IF(OR(B731="",J731=""),"",IF(OR(J731="Wrong",K731="50-50",K731="Guess"),B731+Lists!$Y$5,""))</f>
        <v/>
      </c>
      <c r="R731" s="29"/>
      <c r="S731" s="34" t="str">
        <f aca="false">IF(Q731="","",B731+Lists!$Y$6)</f>
        <v/>
      </c>
      <c r="T731" s="29"/>
      <c r="U731" s="33" t="str">
        <f aca="true">IF(J731="","",IF(Q731="","—",IF(T731="Correct","Mastered",IF(OR(R731="Wrong",T731="Wrong"),"Keep reviewing",IF(AND(R731="",TODAY()&gt;=Q731),"Retry 1 DUE",IF(AND(R731="Correct",T731="",TODAY()&gt;=S731),"Retry 2 DUE",IF(R731="","Retry 1 scheduled","Retry 2 scheduled")))))))</f>
        <v/>
      </c>
    </row>
    <row r="732" customFormat="false" ht="15" hidden="false" customHeight="false" outlineLevel="0" collapsed="false">
      <c r="A732" s="27" t="str">
        <f aca="false">IF(COUNTA(B732:I732)=0,"",ROW()-4)</f>
        <v/>
      </c>
      <c r="B732" s="28"/>
      <c r="C732" s="29"/>
      <c r="D732" s="30"/>
      <c r="E732" s="29"/>
      <c r="F732" s="30"/>
      <c r="G732" s="31"/>
      <c r="H732" s="32"/>
      <c r="I732" s="32"/>
      <c r="J732" s="33" t="str">
        <f aca="false">IF(OR(H732="",I732=""),"",IF(UPPER(SUBSTITUTE(SUBSTITUTE(SUBSTITUTE(H732," ",""),",",""),";",""))=UPPER(SUBSTITUTE(SUBSTITUTE(SUBSTITUTE(I732," ",""),",",""),";","")),"Correct","Wrong"))</f>
        <v/>
      </c>
      <c r="K732" s="29"/>
      <c r="L732" s="29"/>
      <c r="M732" s="27" t="str">
        <f aca="false">IF(E732="","",IFERROR(INDEX(Lists!$G$5:$G$9,MATCH(E732,Lists!$F$5:$F$9,0)),""))</f>
        <v/>
      </c>
      <c r="N732" s="33" t="str">
        <f aca="false">IF(OR(L732="",M732=""),"",IF(L732&gt;M732,"Slow",IF(AND(J732="Wrong",L732&lt;0.5*M732),"Rushed?","OK")))</f>
        <v/>
      </c>
      <c r="O732" s="30"/>
      <c r="P732" s="30"/>
      <c r="Q732" s="34" t="str">
        <f aca="false">IF(OR(B732="",J732=""),"",IF(OR(J732="Wrong",K732="50-50",K732="Guess"),B732+Lists!$Y$5,""))</f>
        <v/>
      </c>
      <c r="R732" s="29"/>
      <c r="S732" s="34" t="str">
        <f aca="false">IF(Q732="","",B732+Lists!$Y$6)</f>
        <v/>
      </c>
      <c r="T732" s="29"/>
      <c r="U732" s="33" t="str">
        <f aca="true">IF(J732="","",IF(Q732="","—",IF(T732="Correct","Mastered",IF(OR(R732="Wrong",T732="Wrong"),"Keep reviewing",IF(AND(R732="",TODAY()&gt;=Q732),"Retry 1 DUE",IF(AND(R732="Correct",T732="",TODAY()&gt;=S732),"Retry 2 DUE",IF(R732="","Retry 1 scheduled","Retry 2 scheduled")))))))</f>
        <v/>
      </c>
    </row>
    <row r="733" customFormat="false" ht="15" hidden="false" customHeight="false" outlineLevel="0" collapsed="false">
      <c r="A733" s="27" t="str">
        <f aca="false">IF(COUNTA(B733:I733)=0,"",ROW()-4)</f>
        <v/>
      </c>
      <c r="B733" s="28"/>
      <c r="C733" s="29"/>
      <c r="D733" s="30"/>
      <c r="E733" s="29"/>
      <c r="F733" s="30"/>
      <c r="G733" s="31"/>
      <c r="H733" s="32"/>
      <c r="I733" s="32"/>
      <c r="J733" s="33" t="str">
        <f aca="false">IF(OR(H733="",I733=""),"",IF(UPPER(SUBSTITUTE(SUBSTITUTE(SUBSTITUTE(H733," ",""),",",""),";",""))=UPPER(SUBSTITUTE(SUBSTITUTE(SUBSTITUTE(I733," ",""),",",""),";","")),"Correct","Wrong"))</f>
        <v/>
      </c>
      <c r="K733" s="29"/>
      <c r="L733" s="29"/>
      <c r="M733" s="27" t="str">
        <f aca="false">IF(E733="","",IFERROR(INDEX(Lists!$G$5:$G$9,MATCH(E733,Lists!$F$5:$F$9,0)),""))</f>
        <v/>
      </c>
      <c r="N733" s="33" t="str">
        <f aca="false">IF(OR(L733="",M733=""),"",IF(L733&gt;M733,"Slow",IF(AND(J733="Wrong",L733&lt;0.5*M733),"Rushed?","OK")))</f>
        <v/>
      </c>
      <c r="O733" s="30"/>
      <c r="P733" s="30"/>
      <c r="Q733" s="34" t="str">
        <f aca="false">IF(OR(B733="",J733=""),"",IF(OR(J733="Wrong",K733="50-50",K733="Guess"),B733+Lists!$Y$5,""))</f>
        <v/>
      </c>
      <c r="R733" s="29"/>
      <c r="S733" s="34" t="str">
        <f aca="false">IF(Q733="","",B733+Lists!$Y$6)</f>
        <v/>
      </c>
      <c r="T733" s="29"/>
      <c r="U733" s="33" t="str">
        <f aca="true">IF(J733="","",IF(Q733="","—",IF(T733="Correct","Mastered",IF(OR(R733="Wrong",T733="Wrong"),"Keep reviewing",IF(AND(R733="",TODAY()&gt;=Q733),"Retry 1 DUE",IF(AND(R733="Correct",T733="",TODAY()&gt;=S733),"Retry 2 DUE",IF(R733="","Retry 1 scheduled","Retry 2 scheduled")))))))</f>
        <v/>
      </c>
    </row>
    <row r="734" customFormat="false" ht="15" hidden="false" customHeight="false" outlineLevel="0" collapsed="false">
      <c r="A734" s="27" t="str">
        <f aca="false">IF(COUNTA(B734:I734)=0,"",ROW()-4)</f>
        <v/>
      </c>
      <c r="B734" s="28"/>
      <c r="C734" s="29"/>
      <c r="D734" s="30"/>
      <c r="E734" s="29"/>
      <c r="F734" s="30"/>
      <c r="G734" s="31"/>
      <c r="H734" s="32"/>
      <c r="I734" s="32"/>
      <c r="J734" s="33" t="str">
        <f aca="false">IF(OR(H734="",I734=""),"",IF(UPPER(SUBSTITUTE(SUBSTITUTE(SUBSTITUTE(H734," ",""),",",""),";",""))=UPPER(SUBSTITUTE(SUBSTITUTE(SUBSTITUTE(I734," ",""),",",""),";","")),"Correct","Wrong"))</f>
        <v/>
      </c>
      <c r="K734" s="29"/>
      <c r="L734" s="29"/>
      <c r="M734" s="27" t="str">
        <f aca="false">IF(E734="","",IFERROR(INDEX(Lists!$G$5:$G$9,MATCH(E734,Lists!$F$5:$F$9,0)),""))</f>
        <v/>
      </c>
      <c r="N734" s="33" t="str">
        <f aca="false">IF(OR(L734="",M734=""),"",IF(L734&gt;M734,"Slow",IF(AND(J734="Wrong",L734&lt;0.5*M734),"Rushed?","OK")))</f>
        <v/>
      </c>
      <c r="O734" s="30"/>
      <c r="P734" s="30"/>
      <c r="Q734" s="34" t="str">
        <f aca="false">IF(OR(B734="",J734=""),"",IF(OR(J734="Wrong",K734="50-50",K734="Guess"),B734+Lists!$Y$5,""))</f>
        <v/>
      </c>
      <c r="R734" s="29"/>
      <c r="S734" s="34" t="str">
        <f aca="false">IF(Q734="","",B734+Lists!$Y$6)</f>
        <v/>
      </c>
      <c r="T734" s="29"/>
      <c r="U734" s="33" t="str">
        <f aca="true">IF(J734="","",IF(Q734="","—",IF(T734="Correct","Mastered",IF(OR(R734="Wrong",T734="Wrong"),"Keep reviewing",IF(AND(R734="",TODAY()&gt;=Q734),"Retry 1 DUE",IF(AND(R734="Correct",T734="",TODAY()&gt;=S734),"Retry 2 DUE",IF(R734="","Retry 1 scheduled","Retry 2 scheduled")))))))</f>
        <v/>
      </c>
    </row>
    <row r="735" customFormat="false" ht="15" hidden="false" customHeight="false" outlineLevel="0" collapsed="false">
      <c r="A735" s="27" t="str">
        <f aca="false">IF(COUNTA(B735:I735)=0,"",ROW()-4)</f>
        <v/>
      </c>
      <c r="B735" s="28"/>
      <c r="C735" s="29"/>
      <c r="D735" s="30"/>
      <c r="E735" s="29"/>
      <c r="F735" s="30"/>
      <c r="G735" s="31"/>
      <c r="H735" s="32"/>
      <c r="I735" s="32"/>
      <c r="J735" s="33" t="str">
        <f aca="false">IF(OR(H735="",I735=""),"",IF(UPPER(SUBSTITUTE(SUBSTITUTE(SUBSTITUTE(H735," ",""),",",""),";",""))=UPPER(SUBSTITUTE(SUBSTITUTE(SUBSTITUTE(I735," ",""),",",""),";","")),"Correct","Wrong"))</f>
        <v/>
      </c>
      <c r="K735" s="29"/>
      <c r="L735" s="29"/>
      <c r="M735" s="27" t="str">
        <f aca="false">IF(E735="","",IFERROR(INDEX(Lists!$G$5:$G$9,MATCH(E735,Lists!$F$5:$F$9,0)),""))</f>
        <v/>
      </c>
      <c r="N735" s="33" t="str">
        <f aca="false">IF(OR(L735="",M735=""),"",IF(L735&gt;M735,"Slow",IF(AND(J735="Wrong",L735&lt;0.5*M735),"Rushed?","OK")))</f>
        <v/>
      </c>
      <c r="O735" s="30"/>
      <c r="P735" s="30"/>
      <c r="Q735" s="34" t="str">
        <f aca="false">IF(OR(B735="",J735=""),"",IF(OR(J735="Wrong",K735="50-50",K735="Guess"),B735+Lists!$Y$5,""))</f>
        <v/>
      </c>
      <c r="R735" s="29"/>
      <c r="S735" s="34" t="str">
        <f aca="false">IF(Q735="","",B735+Lists!$Y$6)</f>
        <v/>
      </c>
      <c r="T735" s="29"/>
      <c r="U735" s="33" t="str">
        <f aca="true">IF(J735="","",IF(Q735="","—",IF(T735="Correct","Mastered",IF(OR(R735="Wrong",T735="Wrong"),"Keep reviewing",IF(AND(R735="",TODAY()&gt;=Q735),"Retry 1 DUE",IF(AND(R735="Correct",T735="",TODAY()&gt;=S735),"Retry 2 DUE",IF(R735="","Retry 1 scheduled","Retry 2 scheduled")))))))</f>
        <v/>
      </c>
    </row>
    <row r="736" customFormat="false" ht="15" hidden="false" customHeight="false" outlineLevel="0" collapsed="false">
      <c r="A736" s="27" t="str">
        <f aca="false">IF(COUNTA(B736:I736)=0,"",ROW()-4)</f>
        <v/>
      </c>
      <c r="B736" s="28"/>
      <c r="C736" s="29"/>
      <c r="D736" s="30"/>
      <c r="E736" s="29"/>
      <c r="F736" s="30"/>
      <c r="G736" s="31"/>
      <c r="H736" s="32"/>
      <c r="I736" s="32"/>
      <c r="J736" s="33" t="str">
        <f aca="false">IF(OR(H736="",I736=""),"",IF(UPPER(SUBSTITUTE(SUBSTITUTE(SUBSTITUTE(H736," ",""),",",""),";",""))=UPPER(SUBSTITUTE(SUBSTITUTE(SUBSTITUTE(I736," ",""),",",""),";","")),"Correct","Wrong"))</f>
        <v/>
      </c>
      <c r="K736" s="29"/>
      <c r="L736" s="29"/>
      <c r="M736" s="27" t="str">
        <f aca="false">IF(E736="","",IFERROR(INDEX(Lists!$G$5:$G$9,MATCH(E736,Lists!$F$5:$F$9,0)),""))</f>
        <v/>
      </c>
      <c r="N736" s="33" t="str">
        <f aca="false">IF(OR(L736="",M736=""),"",IF(L736&gt;M736,"Slow",IF(AND(J736="Wrong",L736&lt;0.5*M736),"Rushed?","OK")))</f>
        <v/>
      </c>
      <c r="O736" s="30"/>
      <c r="P736" s="30"/>
      <c r="Q736" s="34" t="str">
        <f aca="false">IF(OR(B736="",J736=""),"",IF(OR(J736="Wrong",K736="50-50",K736="Guess"),B736+Lists!$Y$5,""))</f>
        <v/>
      </c>
      <c r="R736" s="29"/>
      <c r="S736" s="34" t="str">
        <f aca="false">IF(Q736="","",B736+Lists!$Y$6)</f>
        <v/>
      </c>
      <c r="T736" s="29"/>
      <c r="U736" s="33" t="str">
        <f aca="true">IF(J736="","",IF(Q736="","—",IF(T736="Correct","Mastered",IF(OR(R736="Wrong",T736="Wrong"),"Keep reviewing",IF(AND(R736="",TODAY()&gt;=Q736),"Retry 1 DUE",IF(AND(R736="Correct",T736="",TODAY()&gt;=S736),"Retry 2 DUE",IF(R736="","Retry 1 scheduled","Retry 2 scheduled")))))))</f>
        <v/>
      </c>
    </row>
    <row r="737" customFormat="false" ht="15" hidden="false" customHeight="false" outlineLevel="0" collapsed="false">
      <c r="A737" s="27" t="str">
        <f aca="false">IF(COUNTA(B737:I737)=0,"",ROW()-4)</f>
        <v/>
      </c>
      <c r="B737" s="28"/>
      <c r="C737" s="29"/>
      <c r="D737" s="30"/>
      <c r="E737" s="29"/>
      <c r="F737" s="30"/>
      <c r="G737" s="31"/>
      <c r="H737" s="32"/>
      <c r="I737" s="32"/>
      <c r="J737" s="33" t="str">
        <f aca="false">IF(OR(H737="",I737=""),"",IF(UPPER(SUBSTITUTE(SUBSTITUTE(SUBSTITUTE(H737," ",""),",",""),";",""))=UPPER(SUBSTITUTE(SUBSTITUTE(SUBSTITUTE(I737," ",""),",",""),";","")),"Correct","Wrong"))</f>
        <v/>
      </c>
      <c r="K737" s="29"/>
      <c r="L737" s="29"/>
      <c r="M737" s="27" t="str">
        <f aca="false">IF(E737="","",IFERROR(INDEX(Lists!$G$5:$G$9,MATCH(E737,Lists!$F$5:$F$9,0)),""))</f>
        <v/>
      </c>
      <c r="N737" s="33" t="str">
        <f aca="false">IF(OR(L737="",M737=""),"",IF(L737&gt;M737,"Slow",IF(AND(J737="Wrong",L737&lt;0.5*M737),"Rushed?","OK")))</f>
        <v/>
      </c>
      <c r="O737" s="30"/>
      <c r="P737" s="30"/>
      <c r="Q737" s="34" t="str">
        <f aca="false">IF(OR(B737="",J737=""),"",IF(OR(J737="Wrong",K737="50-50",K737="Guess"),B737+Lists!$Y$5,""))</f>
        <v/>
      </c>
      <c r="R737" s="29"/>
      <c r="S737" s="34" t="str">
        <f aca="false">IF(Q737="","",B737+Lists!$Y$6)</f>
        <v/>
      </c>
      <c r="T737" s="29"/>
      <c r="U737" s="33" t="str">
        <f aca="true">IF(J737="","",IF(Q737="","—",IF(T737="Correct","Mastered",IF(OR(R737="Wrong",T737="Wrong"),"Keep reviewing",IF(AND(R737="",TODAY()&gt;=Q737),"Retry 1 DUE",IF(AND(R737="Correct",T737="",TODAY()&gt;=S737),"Retry 2 DUE",IF(R737="","Retry 1 scheduled","Retry 2 scheduled")))))))</f>
        <v/>
      </c>
    </row>
    <row r="738" customFormat="false" ht="15" hidden="false" customHeight="false" outlineLevel="0" collapsed="false">
      <c r="A738" s="27" t="str">
        <f aca="false">IF(COUNTA(B738:I738)=0,"",ROW()-4)</f>
        <v/>
      </c>
      <c r="B738" s="28"/>
      <c r="C738" s="29"/>
      <c r="D738" s="30"/>
      <c r="E738" s="29"/>
      <c r="F738" s="30"/>
      <c r="G738" s="31"/>
      <c r="H738" s="32"/>
      <c r="I738" s="32"/>
      <c r="J738" s="33" t="str">
        <f aca="false">IF(OR(H738="",I738=""),"",IF(UPPER(SUBSTITUTE(SUBSTITUTE(SUBSTITUTE(H738," ",""),",",""),";",""))=UPPER(SUBSTITUTE(SUBSTITUTE(SUBSTITUTE(I738," ",""),",",""),";","")),"Correct","Wrong"))</f>
        <v/>
      </c>
      <c r="K738" s="29"/>
      <c r="L738" s="29"/>
      <c r="M738" s="27" t="str">
        <f aca="false">IF(E738="","",IFERROR(INDEX(Lists!$G$5:$G$9,MATCH(E738,Lists!$F$5:$F$9,0)),""))</f>
        <v/>
      </c>
      <c r="N738" s="33" t="str">
        <f aca="false">IF(OR(L738="",M738=""),"",IF(L738&gt;M738,"Slow",IF(AND(J738="Wrong",L738&lt;0.5*M738),"Rushed?","OK")))</f>
        <v/>
      </c>
      <c r="O738" s="30"/>
      <c r="P738" s="30"/>
      <c r="Q738" s="34" t="str">
        <f aca="false">IF(OR(B738="",J738=""),"",IF(OR(J738="Wrong",K738="50-50",K738="Guess"),B738+Lists!$Y$5,""))</f>
        <v/>
      </c>
      <c r="R738" s="29"/>
      <c r="S738" s="34" t="str">
        <f aca="false">IF(Q738="","",B738+Lists!$Y$6)</f>
        <v/>
      </c>
      <c r="T738" s="29"/>
      <c r="U738" s="33" t="str">
        <f aca="true">IF(J738="","",IF(Q738="","—",IF(T738="Correct","Mastered",IF(OR(R738="Wrong",T738="Wrong"),"Keep reviewing",IF(AND(R738="",TODAY()&gt;=Q738),"Retry 1 DUE",IF(AND(R738="Correct",T738="",TODAY()&gt;=S738),"Retry 2 DUE",IF(R738="","Retry 1 scheduled","Retry 2 scheduled")))))))</f>
        <v/>
      </c>
    </row>
    <row r="739" customFormat="false" ht="15" hidden="false" customHeight="false" outlineLevel="0" collapsed="false">
      <c r="A739" s="27" t="str">
        <f aca="false">IF(COUNTA(B739:I739)=0,"",ROW()-4)</f>
        <v/>
      </c>
      <c r="B739" s="28"/>
      <c r="C739" s="29"/>
      <c r="D739" s="30"/>
      <c r="E739" s="29"/>
      <c r="F739" s="30"/>
      <c r="G739" s="31"/>
      <c r="H739" s="32"/>
      <c r="I739" s="32"/>
      <c r="J739" s="33" t="str">
        <f aca="false">IF(OR(H739="",I739=""),"",IF(UPPER(SUBSTITUTE(SUBSTITUTE(SUBSTITUTE(H739," ",""),",",""),";",""))=UPPER(SUBSTITUTE(SUBSTITUTE(SUBSTITUTE(I739," ",""),",",""),";","")),"Correct","Wrong"))</f>
        <v/>
      </c>
      <c r="K739" s="29"/>
      <c r="L739" s="29"/>
      <c r="M739" s="27" t="str">
        <f aca="false">IF(E739="","",IFERROR(INDEX(Lists!$G$5:$G$9,MATCH(E739,Lists!$F$5:$F$9,0)),""))</f>
        <v/>
      </c>
      <c r="N739" s="33" t="str">
        <f aca="false">IF(OR(L739="",M739=""),"",IF(L739&gt;M739,"Slow",IF(AND(J739="Wrong",L739&lt;0.5*M739),"Rushed?","OK")))</f>
        <v/>
      </c>
      <c r="O739" s="30"/>
      <c r="P739" s="30"/>
      <c r="Q739" s="34" t="str">
        <f aca="false">IF(OR(B739="",J739=""),"",IF(OR(J739="Wrong",K739="50-50",K739="Guess"),B739+Lists!$Y$5,""))</f>
        <v/>
      </c>
      <c r="R739" s="29"/>
      <c r="S739" s="34" t="str">
        <f aca="false">IF(Q739="","",B739+Lists!$Y$6)</f>
        <v/>
      </c>
      <c r="T739" s="29"/>
      <c r="U739" s="33" t="str">
        <f aca="true">IF(J739="","",IF(Q739="","—",IF(T739="Correct","Mastered",IF(OR(R739="Wrong",T739="Wrong"),"Keep reviewing",IF(AND(R739="",TODAY()&gt;=Q739),"Retry 1 DUE",IF(AND(R739="Correct",T739="",TODAY()&gt;=S739),"Retry 2 DUE",IF(R739="","Retry 1 scheduled","Retry 2 scheduled")))))))</f>
        <v/>
      </c>
    </row>
    <row r="740" customFormat="false" ht="15" hidden="false" customHeight="false" outlineLevel="0" collapsed="false">
      <c r="A740" s="27" t="str">
        <f aca="false">IF(COUNTA(B740:I740)=0,"",ROW()-4)</f>
        <v/>
      </c>
      <c r="B740" s="28"/>
      <c r="C740" s="29"/>
      <c r="D740" s="30"/>
      <c r="E740" s="29"/>
      <c r="F740" s="30"/>
      <c r="G740" s="31"/>
      <c r="H740" s="32"/>
      <c r="I740" s="32"/>
      <c r="J740" s="33" t="str">
        <f aca="false">IF(OR(H740="",I740=""),"",IF(UPPER(SUBSTITUTE(SUBSTITUTE(SUBSTITUTE(H740," ",""),",",""),";",""))=UPPER(SUBSTITUTE(SUBSTITUTE(SUBSTITUTE(I740," ",""),",",""),";","")),"Correct","Wrong"))</f>
        <v/>
      </c>
      <c r="K740" s="29"/>
      <c r="L740" s="29"/>
      <c r="M740" s="27" t="str">
        <f aca="false">IF(E740="","",IFERROR(INDEX(Lists!$G$5:$G$9,MATCH(E740,Lists!$F$5:$F$9,0)),""))</f>
        <v/>
      </c>
      <c r="N740" s="33" t="str">
        <f aca="false">IF(OR(L740="",M740=""),"",IF(L740&gt;M740,"Slow",IF(AND(J740="Wrong",L740&lt;0.5*M740),"Rushed?","OK")))</f>
        <v/>
      </c>
      <c r="O740" s="30"/>
      <c r="P740" s="30"/>
      <c r="Q740" s="34" t="str">
        <f aca="false">IF(OR(B740="",J740=""),"",IF(OR(J740="Wrong",K740="50-50",K740="Guess"),B740+Lists!$Y$5,""))</f>
        <v/>
      </c>
      <c r="R740" s="29"/>
      <c r="S740" s="34" t="str">
        <f aca="false">IF(Q740="","",B740+Lists!$Y$6)</f>
        <v/>
      </c>
      <c r="T740" s="29"/>
      <c r="U740" s="33" t="str">
        <f aca="true">IF(J740="","",IF(Q740="","—",IF(T740="Correct","Mastered",IF(OR(R740="Wrong",T740="Wrong"),"Keep reviewing",IF(AND(R740="",TODAY()&gt;=Q740),"Retry 1 DUE",IF(AND(R740="Correct",T740="",TODAY()&gt;=S740),"Retry 2 DUE",IF(R740="","Retry 1 scheduled","Retry 2 scheduled")))))))</f>
        <v/>
      </c>
    </row>
    <row r="741" customFormat="false" ht="15" hidden="false" customHeight="false" outlineLevel="0" collapsed="false">
      <c r="A741" s="27" t="str">
        <f aca="false">IF(COUNTA(B741:I741)=0,"",ROW()-4)</f>
        <v/>
      </c>
      <c r="B741" s="28"/>
      <c r="C741" s="29"/>
      <c r="D741" s="30"/>
      <c r="E741" s="29"/>
      <c r="F741" s="30"/>
      <c r="G741" s="31"/>
      <c r="H741" s="32"/>
      <c r="I741" s="32"/>
      <c r="J741" s="33" t="str">
        <f aca="false">IF(OR(H741="",I741=""),"",IF(UPPER(SUBSTITUTE(SUBSTITUTE(SUBSTITUTE(H741," ",""),",",""),";",""))=UPPER(SUBSTITUTE(SUBSTITUTE(SUBSTITUTE(I741," ",""),",",""),";","")),"Correct","Wrong"))</f>
        <v/>
      </c>
      <c r="K741" s="29"/>
      <c r="L741" s="29"/>
      <c r="M741" s="27" t="str">
        <f aca="false">IF(E741="","",IFERROR(INDEX(Lists!$G$5:$G$9,MATCH(E741,Lists!$F$5:$F$9,0)),""))</f>
        <v/>
      </c>
      <c r="N741" s="33" t="str">
        <f aca="false">IF(OR(L741="",M741=""),"",IF(L741&gt;M741,"Slow",IF(AND(J741="Wrong",L741&lt;0.5*M741),"Rushed?","OK")))</f>
        <v/>
      </c>
      <c r="O741" s="30"/>
      <c r="P741" s="30"/>
      <c r="Q741" s="34" t="str">
        <f aca="false">IF(OR(B741="",J741=""),"",IF(OR(J741="Wrong",K741="50-50",K741="Guess"),B741+Lists!$Y$5,""))</f>
        <v/>
      </c>
      <c r="R741" s="29"/>
      <c r="S741" s="34" t="str">
        <f aca="false">IF(Q741="","",B741+Lists!$Y$6)</f>
        <v/>
      </c>
      <c r="T741" s="29"/>
      <c r="U741" s="33" t="str">
        <f aca="true">IF(J741="","",IF(Q741="","—",IF(T741="Correct","Mastered",IF(OR(R741="Wrong",T741="Wrong"),"Keep reviewing",IF(AND(R741="",TODAY()&gt;=Q741),"Retry 1 DUE",IF(AND(R741="Correct",T741="",TODAY()&gt;=S741),"Retry 2 DUE",IF(R741="","Retry 1 scheduled","Retry 2 scheduled")))))))</f>
        <v/>
      </c>
    </row>
    <row r="742" customFormat="false" ht="15" hidden="false" customHeight="false" outlineLevel="0" collapsed="false">
      <c r="A742" s="27" t="str">
        <f aca="false">IF(COUNTA(B742:I742)=0,"",ROW()-4)</f>
        <v/>
      </c>
      <c r="B742" s="28"/>
      <c r="C742" s="29"/>
      <c r="D742" s="30"/>
      <c r="E742" s="29"/>
      <c r="F742" s="30"/>
      <c r="G742" s="31"/>
      <c r="H742" s="32"/>
      <c r="I742" s="32"/>
      <c r="J742" s="33" t="str">
        <f aca="false">IF(OR(H742="",I742=""),"",IF(UPPER(SUBSTITUTE(SUBSTITUTE(SUBSTITUTE(H742," ",""),",",""),";",""))=UPPER(SUBSTITUTE(SUBSTITUTE(SUBSTITUTE(I742," ",""),",",""),";","")),"Correct","Wrong"))</f>
        <v/>
      </c>
      <c r="K742" s="29"/>
      <c r="L742" s="29"/>
      <c r="M742" s="27" t="str">
        <f aca="false">IF(E742="","",IFERROR(INDEX(Lists!$G$5:$G$9,MATCH(E742,Lists!$F$5:$F$9,0)),""))</f>
        <v/>
      </c>
      <c r="N742" s="33" t="str">
        <f aca="false">IF(OR(L742="",M742=""),"",IF(L742&gt;M742,"Slow",IF(AND(J742="Wrong",L742&lt;0.5*M742),"Rushed?","OK")))</f>
        <v/>
      </c>
      <c r="O742" s="30"/>
      <c r="P742" s="30"/>
      <c r="Q742" s="34" t="str">
        <f aca="false">IF(OR(B742="",J742=""),"",IF(OR(J742="Wrong",K742="50-50",K742="Guess"),B742+Lists!$Y$5,""))</f>
        <v/>
      </c>
      <c r="R742" s="29"/>
      <c r="S742" s="34" t="str">
        <f aca="false">IF(Q742="","",B742+Lists!$Y$6)</f>
        <v/>
      </c>
      <c r="T742" s="29"/>
      <c r="U742" s="33" t="str">
        <f aca="true">IF(J742="","",IF(Q742="","—",IF(T742="Correct","Mastered",IF(OR(R742="Wrong",T742="Wrong"),"Keep reviewing",IF(AND(R742="",TODAY()&gt;=Q742),"Retry 1 DUE",IF(AND(R742="Correct",T742="",TODAY()&gt;=S742),"Retry 2 DUE",IF(R742="","Retry 1 scheduled","Retry 2 scheduled")))))))</f>
        <v/>
      </c>
    </row>
    <row r="743" customFormat="false" ht="15" hidden="false" customHeight="false" outlineLevel="0" collapsed="false">
      <c r="A743" s="27" t="str">
        <f aca="false">IF(COUNTA(B743:I743)=0,"",ROW()-4)</f>
        <v/>
      </c>
      <c r="B743" s="28"/>
      <c r="C743" s="29"/>
      <c r="D743" s="30"/>
      <c r="E743" s="29"/>
      <c r="F743" s="30"/>
      <c r="G743" s="31"/>
      <c r="H743" s="32"/>
      <c r="I743" s="32"/>
      <c r="J743" s="33" t="str">
        <f aca="false">IF(OR(H743="",I743=""),"",IF(UPPER(SUBSTITUTE(SUBSTITUTE(SUBSTITUTE(H743," ",""),",",""),";",""))=UPPER(SUBSTITUTE(SUBSTITUTE(SUBSTITUTE(I743," ",""),",",""),";","")),"Correct","Wrong"))</f>
        <v/>
      </c>
      <c r="K743" s="29"/>
      <c r="L743" s="29"/>
      <c r="M743" s="27" t="str">
        <f aca="false">IF(E743="","",IFERROR(INDEX(Lists!$G$5:$G$9,MATCH(E743,Lists!$F$5:$F$9,0)),""))</f>
        <v/>
      </c>
      <c r="N743" s="33" t="str">
        <f aca="false">IF(OR(L743="",M743=""),"",IF(L743&gt;M743,"Slow",IF(AND(J743="Wrong",L743&lt;0.5*M743),"Rushed?","OK")))</f>
        <v/>
      </c>
      <c r="O743" s="30"/>
      <c r="P743" s="30"/>
      <c r="Q743" s="34" t="str">
        <f aca="false">IF(OR(B743="",J743=""),"",IF(OR(J743="Wrong",K743="50-50",K743="Guess"),B743+Lists!$Y$5,""))</f>
        <v/>
      </c>
      <c r="R743" s="29"/>
      <c r="S743" s="34" t="str">
        <f aca="false">IF(Q743="","",B743+Lists!$Y$6)</f>
        <v/>
      </c>
      <c r="T743" s="29"/>
      <c r="U743" s="33" t="str">
        <f aca="true">IF(J743="","",IF(Q743="","—",IF(T743="Correct","Mastered",IF(OR(R743="Wrong",T743="Wrong"),"Keep reviewing",IF(AND(R743="",TODAY()&gt;=Q743),"Retry 1 DUE",IF(AND(R743="Correct",T743="",TODAY()&gt;=S743),"Retry 2 DUE",IF(R743="","Retry 1 scheduled","Retry 2 scheduled")))))))</f>
        <v/>
      </c>
    </row>
    <row r="744" customFormat="false" ht="15" hidden="false" customHeight="false" outlineLevel="0" collapsed="false">
      <c r="A744" s="27" t="str">
        <f aca="false">IF(COUNTA(B744:I744)=0,"",ROW()-4)</f>
        <v/>
      </c>
      <c r="B744" s="28"/>
      <c r="C744" s="29"/>
      <c r="D744" s="30"/>
      <c r="E744" s="29"/>
      <c r="F744" s="30"/>
      <c r="G744" s="31"/>
      <c r="H744" s="32"/>
      <c r="I744" s="32"/>
      <c r="J744" s="33" t="str">
        <f aca="false">IF(OR(H744="",I744=""),"",IF(UPPER(SUBSTITUTE(SUBSTITUTE(SUBSTITUTE(H744," ",""),",",""),";",""))=UPPER(SUBSTITUTE(SUBSTITUTE(SUBSTITUTE(I744," ",""),",",""),";","")),"Correct","Wrong"))</f>
        <v/>
      </c>
      <c r="K744" s="29"/>
      <c r="L744" s="29"/>
      <c r="M744" s="27" t="str">
        <f aca="false">IF(E744="","",IFERROR(INDEX(Lists!$G$5:$G$9,MATCH(E744,Lists!$F$5:$F$9,0)),""))</f>
        <v/>
      </c>
      <c r="N744" s="33" t="str">
        <f aca="false">IF(OR(L744="",M744=""),"",IF(L744&gt;M744,"Slow",IF(AND(J744="Wrong",L744&lt;0.5*M744),"Rushed?","OK")))</f>
        <v/>
      </c>
      <c r="O744" s="30"/>
      <c r="P744" s="30"/>
      <c r="Q744" s="34" t="str">
        <f aca="false">IF(OR(B744="",J744=""),"",IF(OR(J744="Wrong",K744="50-50",K744="Guess"),B744+Lists!$Y$5,""))</f>
        <v/>
      </c>
      <c r="R744" s="29"/>
      <c r="S744" s="34" t="str">
        <f aca="false">IF(Q744="","",B744+Lists!$Y$6)</f>
        <v/>
      </c>
      <c r="T744" s="29"/>
      <c r="U744" s="33" t="str">
        <f aca="true">IF(J744="","",IF(Q744="","—",IF(T744="Correct","Mastered",IF(OR(R744="Wrong",T744="Wrong"),"Keep reviewing",IF(AND(R744="",TODAY()&gt;=Q744),"Retry 1 DUE",IF(AND(R744="Correct",T744="",TODAY()&gt;=S744),"Retry 2 DUE",IF(R744="","Retry 1 scheduled","Retry 2 scheduled")))))))</f>
        <v/>
      </c>
    </row>
    <row r="745" customFormat="false" ht="15" hidden="false" customHeight="false" outlineLevel="0" collapsed="false">
      <c r="A745" s="27" t="str">
        <f aca="false">IF(COUNTA(B745:I745)=0,"",ROW()-4)</f>
        <v/>
      </c>
      <c r="B745" s="28"/>
      <c r="C745" s="29"/>
      <c r="D745" s="30"/>
      <c r="E745" s="29"/>
      <c r="F745" s="30"/>
      <c r="G745" s="31"/>
      <c r="H745" s="32"/>
      <c r="I745" s="32"/>
      <c r="J745" s="33" t="str">
        <f aca="false">IF(OR(H745="",I745=""),"",IF(UPPER(SUBSTITUTE(SUBSTITUTE(SUBSTITUTE(H745," ",""),",",""),";",""))=UPPER(SUBSTITUTE(SUBSTITUTE(SUBSTITUTE(I745," ",""),",",""),";","")),"Correct","Wrong"))</f>
        <v/>
      </c>
      <c r="K745" s="29"/>
      <c r="L745" s="29"/>
      <c r="M745" s="27" t="str">
        <f aca="false">IF(E745="","",IFERROR(INDEX(Lists!$G$5:$G$9,MATCH(E745,Lists!$F$5:$F$9,0)),""))</f>
        <v/>
      </c>
      <c r="N745" s="33" t="str">
        <f aca="false">IF(OR(L745="",M745=""),"",IF(L745&gt;M745,"Slow",IF(AND(J745="Wrong",L745&lt;0.5*M745),"Rushed?","OK")))</f>
        <v/>
      </c>
      <c r="O745" s="30"/>
      <c r="P745" s="30"/>
      <c r="Q745" s="34" t="str">
        <f aca="false">IF(OR(B745="",J745=""),"",IF(OR(J745="Wrong",K745="50-50",K745="Guess"),B745+Lists!$Y$5,""))</f>
        <v/>
      </c>
      <c r="R745" s="29"/>
      <c r="S745" s="34" t="str">
        <f aca="false">IF(Q745="","",B745+Lists!$Y$6)</f>
        <v/>
      </c>
      <c r="T745" s="29"/>
      <c r="U745" s="33" t="str">
        <f aca="true">IF(J745="","",IF(Q745="","—",IF(T745="Correct","Mastered",IF(OR(R745="Wrong",T745="Wrong"),"Keep reviewing",IF(AND(R745="",TODAY()&gt;=Q745),"Retry 1 DUE",IF(AND(R745="Correct",T745="",TODAY()&gt;=S745),"Retry 2 DUE",IF(R745="","Retry 1 scheduled","Retry 2 scheduled")))))))</f>
        <v/>
      </c>
    </row>
    <row r="746" customFormat="false" ht="15" hidden="false" customHeight="false" outlineLevel="0" collapsed="false">
      <c r="A746" s="27" t="str">
        <f aca="false">IF(COUNTA(B746:I746)=0,"",ROW()-4)</f>
        <v/>
      </c>
      <c r="B746" s="28"/>
      <c r="C746" s="29"/>
      <c r="D746" s="30"/>
      <c r="E746" s="29"/>
      <c r="F746" s="30"/>
      <c r="G746" s="31"/>
      <c r="H746" s="32"/>
      <c r="I746" s="32"/>
      <c r="J746" s="33" t="str">
        <f aca="false">IF(OR(H746="",I746=""),"",IF(UPPER(SUBSTITUTE(SUBSTITUTE(SUBSTITUTE(H746," ",""),",",""),";",""))=UPPER(SUBSTITUTE(SUBSTITUTE(SUBSTITUTE(I746," ",""),",",""),";","")),"Correct","Wrong"))</f>
        <v/>
      </c>
      <c r="K746" s="29"/>
      <c r="L746" s="29"/>
      <c r="M746" s="27" t="str">
        <f aca="false">IF(E746="","",IFERROR(INDEX(Lists!$G$5:$G$9,MATCH(E746,Lists!$F$5:$F$9,0)),""))</f>
        <v/>
      </c>
      <c r="N746" s="33" t="str">
        <f aca="false">IF(OR(L746="",M746=""),"",IF(L746&gt;M746,"Slow",IF(AND(J746="Wrong",L746&lt;0.5*M746),"Rushed?","OK")))</f>
        <v/>
      </c>
      <c r="O746" s="30"/>
      <c r="P746" s="30"/>
      <c r="Q746" s="34" t="str">
        <f aca="false">IF(OR(B746="",J746=""),"",IF(OR(J746="Wrong",K746="50-50",K746="Guess"),B746+Lists!$Y$5,""))</f>
        <v/>
      </c>
      <c r="R746" s="29"/>
      <c r="S746" s="34" t="str">
        <f aca="false">IF(Q746="","",B746+Lists!$Y$6)</f>
        <v/>
      </c>
      <c r="T746" s="29"/>
      <c r="U746" s="33" t="str">
        <f aca="true">IF(J746="","",IF(Q746="","—",IF(T746="Correct","Mastered",IF(OR(R746="Wrong",T746="Wrong"),"Keep reviewing",IF(AND(R746="",TODAY()&gt;=Q746),"Retry 1 DUE",IF(AND(R746="Correct",T746="",TODAY()&gt;=S746),"Retry 2 DUE",IF(R746="","Retry 1 scheduled","Retry 2 scheduled")))))))</f>
        <v/>
      </c>
    </row>
    <row r="747" customFormat="false" ht="15" hidden="false" customHeight="false" outlineLevel="0" collapsed="false">
      <c r="A747" s="27" t="str">
        <f aca="false">IF(COUNTA(B747:I747)=0,"",ROW()-4)</f>
        <v/>
      </c>
      <c r="B747" s="28"/>
      <c r="C747" s="29"/>
      <c r="D747" s="30"/>
      <c r="E747" s="29"/>
      <c r="F747" s="30"/>
      <c r="G747" s="31"/>
      <c r="H747" s="32"/>
      <c r="I747" s="32"/>
      <c r="J747" s="33" t="str">
        <f aca="false">IF(OR(H747="",I747=""),"",IF(UPPER(SUBSTITUTE(SUBSTITUTE(SUBSTITUTE(H747," ",""),",",""),";",""))=UPPER(SUBSTITUTE(SUBSTITUTE(SUBSTITUTE(I747," ",""),",",""),";","")),"Correct","Wrong"))</f>
        <v/>
      </c>
      <c r="K747" s="29"/>
      <c r="L747" s="29"/>
      <c r="M747" s="27" t="str">
        <f aca="false">IF(E747="","",IFERROR(INDEX(Lists!$G$5:$G$9,MATCH(E747,Lists!$F$5:$F$9,0)),""))</f>
        <v/>
      </c>
      <c r="N747" s="33" t="str">
        <f aca="false">IF(OR(L747="",M747=""),"",IF(L747&gt;M747,"Slow",IF(AND(J747="Wrong",L747&lt;0.5*M747),"Rushed?","OK")))</f>
        <v/>
      </c>
      <c r="O747" s="30"/>
      <c r="P747" s="30"/>
      <c r="Q747" s="34" t="str">
        <f aca="false">IF(OR(B747="",J747=""),"",IF(OR(J747="Wrong",K747="50-50",K747="Guess"),B747+Lists!$Y$5,""))</f>
        <v/>
      </c>
      <c r="R747" s="29"/>
      <c r="S747" s="34" t="str">
        <f aca="false">IF(Q747="","",B747+Lists!$Y$6)</f>
        <v/>
      </c>
      <c r="T747" s="29"/>
      <c r="U747" s="33" t="str">
        <f aca="true">IF(J747="","",IF(Q747="","—",IF(T747="Correct","Mastered",IF(OR(R747="Wrong",T747="Wrong"),"Keep reviewing",IF(AND(R747="",TODAY()&gt;=Q747),"Retry 1 DUE",IF(AND(R747="Correct",T747="",TODAY()&gt;=S747),"Retry 2 DUE",IF(R747="","Retry 1 scheduled","Retry 2 scheduled")))))))</f>
        <v/>
      </c>
    </row>
    <row r="748" customFormat="false" ht="15" hidden="false" customHeight="false" outlineLevel="0" collapsed="false">
      <c r="A748" s="27" t="str">
        <f aca="false">IF(COUNTA(B748:I748)=0,"",ROW()-4)</f>
        <v/>
      </c>
      <c r="B748" s="28"/>
      <c r="C748" s="29"/>
      <c r="D748" s="30"/>
      <c r="E748" s="29"/>
      <c r="F748" s="30"/>
      <c r="G748" s="31"/>
      <c r="H748" s="32"/>
      <c r="I748" s="32"/>
      <c r="J748" s="33" t="str">
        <f aca="false">IF(OR(H748="",I748=""),"",IF(UPPER(SUBSTITUTE(SUBSTITUTE(SUBSTITUTE(H748," ",""),",",""),";",""))=UPPER(SUBSTITUTE(SUBSTITUTE(SUBSTITUTE(I748," ",""),",",""),";","")),"Correct","Wrong"))</f>
        <v/>
      </c>
      <c r="K748" s="29"/>
      <c r="L748" s="29"/>
      <c r="M748" s="27" t="str">
        <f aca="false">IF(E748="","",IFERROR(INDEX(Lists!$G$5:$G$9,MATCH(E748,Lists!$F$5:$F$9,0)),""))</f>
        <v/>
      </c>
      <c r="N748" s="33" t="str">
        <f aca="false">IF(OR(L748="",M748=""),"",IF(L748&gt;M748,"Slow",IF(AND(J748="Wrong",L748&lt;0.5*M748),"Rushed?","OK")))</f>
        <v/>
      </c>
      <c r="O748" s="30"/>
      <c r="P748" s="30"/>
      <c r="Q748" s="34" t="str">
        <f aca="false">IF(OR(B748="",J748=""),"",IF(OR(J748="Wrong",K748="50-50",K748="Guess"),B748+Lists!$Y$5,""))</f>
        <v/>
      </c>
      <c r="R748" s="29"/>
      <c r="S748" s="34" t="str">
        <f aca="false">IF(Q748="","",B748+Lists!$Y$6)</f>
        <v/>
      </c>
      <c r="T748" s="29"/>
      <c r="U748" s="33" t="str">
        <f aca="true">IF(J748="","",IF(Q748="","—",IF(T748="Correct","Mastered",IF(OR(R748="Wrong",T748="Wrong"),"Keep reviewing",IF(AND(R748="",TODAY()&gt;=Q748),"Retry 1 DUE",IF(AND(R748="Correct",T748="",TODAY()&gt;=S748),"Retry 2 DUE",IF(R748="","Retry 1 scheduled","Retry 2 scheduled")))))))</f>
        <v/>
      </c>
    </row>
    <row r="749" customFormat="false" ht="15" hidden="false" customHeight="false" outlineLevel="0" collapsed="false">
      <c r="A749" s="27" t="str">
        <f aca="false">IF(COUNTA(B749:I749)=0,"",ROW()-4)</f>
        <v/>
      </c>
      <c r="B749" s="28"/>
      <c r="C749" s="29"/>
      <c r="D749" s="30"/>
      <c r="E749" s="29"/>
      <c r="F749" s="30"/>
      <c r="G749" s="31"/>
      <c r="H749" s="32"/>
      <c r="I749" s="32"/>
      <c r="J749" s="33" t="str">
        <f aca="false">IF(OR(H749="",I749=""),"",IF(UPPER(SUBSTITUTE(SUBSTITUTE(SUBSTITUTE(H749," ",""),",",""),";",""))=UPPER(SUBSTITUTE(SUBSTITUTE(SUBSTITUTE(I749," ",""),",",""),";","")),"Correct","Wrong"))</f>
        <v/>
      </c>
      <c r="K749" s="29"/>
      <c r="L749" s="29"/>
      <c r="M749" s="27" t="str">
        <f aca="false">IF(E749="","",IFERROR(INDEX(Lists!$G$5:$G$9,MATCH(E749,Lists!$F$5:$F$9,0)),""))</f>
        <v/>
      </c>
      <c r="N749" s="33" t="str">
        <f aca="false">IF(OR(L749="",M749=""),"",IF(L749&gt;M749,"Slow",IF(AND(J749="Wrong",L749&lt;0.5*M749),"Rushed?","OK")))</f>
        <v/>
      </c>
      <c r="O749" s="30"/>
      <c r="P749" s="30"/>
      <c r="Q749" s="34" t="str">
        <f aca="false">IF(OR(B749="",J749=""),"",IF(OR(J749="Wrong",K749="50-50",K749="Guess"),B749+Lists!$Y$5,""))</f>
        <v/>
      </c>
      <c r="R749" s="29"/>
      <c r="S749" s="34" t="str">
        <f aca="false">IF(Q749="","",B749+Lists!$Y$6)</f>
        <v/>
      </c>
      <c r="T749" s="29"/>
      <c r="U749" s="33" t="str">
        <f aca="true">IF(J749="","",IF(Q749="","—",IF(T749="Correct","Mastered",IF(OR(R749="Wrong",T749="Wrong"),"Keep reviewing",IF(AND(R749="",TODAY()&gt;=Q749),"Retry 1 DUE",IF(AND(R749="Correct",T749="",TODAY()&gt;=S749),"Retry 2 DUE",IF(R749="","Retry 1 scheduled","Retry 2 scheduled")))))))</f>
        <v/>
      </c>
    </row>
    <row r="750" customFormat="false" ht="15" hidden="false" customHeight="false" outlineLevel="0" collapsed="false">
      <c r="A750" s="27" t="str">
        <f aca="false">IF(COUNTA(B750:I750)=0,"",ROW()-4)</f>
        <v/>
      </c>
      <c r="B750" s="28"/>
      <c r="C750" s="29"/>
      <c r="D750" s="30"/>
      <c r="E750" s="29"/>
      <c r="F750" s="30"/>
      <c r="G750" s="31"/>
      <c r="H750" s="32"/>
      <c r="I750" s="32"/>
      <c r="J750" s="33" t="str">
        <f aca="false">IF(OR(H750="",I750=""),"",IF(UPPER(SUBSTITUTE(SUBSTITUTE(SUBSTITUTE(H750," ",""),",",""),";",""))=UPPER(SUBSTITUTE(SUBSTITUTE(SUBSTITUTE(I750," ",""),",",""),";","")),"Correct","Wrong"))</f>
        <v/>
      </c>
      <c r="K750" s="29"/>
      <c r="L750" s="29"/>
      <c r="M750" s="27" t="str">
        <f aca="false">IF(E750="","",IFERROR(INDEX(Lists!$G$5:$G$9,MATCH(E750,Lists!$F$5:$F$9,0)),""))</f>
        <v/>
      </c>
      <c r="N750" s="33" t="str">
        <f aca="false">IF(OR(L750="",M750=""),"",IF(L750&gt;M750,"Slow",IF(AND(J750="Wrong",L750&lt;0.5*M750),"Rushed?","OK")))</f>
        <v/>
      </c>
      <c r="O750" s="30"/>
      <c r="P750" s="30"/>
      <c r="Q750" s="34" t="str">
        <f aca="false">IF(OR(B750="",J750=""),"",IF(OR(J750="Wrong",K750="50-50",K750="Guess"),B750+Lists!$Y$5,""))</f>
        <v/>
      </c>
      <c r="R750" s="29"/>
      <c r="S750" s="34" t="str">
        <f aca="false">IF(Q750="","",B750+Lists!$Y$6)</f>
        <v/>
      </c>
      <c r="T750" s="29"/>
      <c r="U750" s="33" t="str">
        <f aca="true">IF(J750="","",IF(Q750="","—",IF(T750="Correct","Mastered",IF(OR(R750="Wrong",T750="Wrong"),"Keep reviewing",IF(AND(R750="",TODAY()&gt;=Q750),"Retry 1 DUE",IF(AND(R750="Correct",T750="",TODAY()&gt;=S750),"Retry 2 DUE",IF(R750="","Retry 1 scheduled","Retry 2 scheduled")))))))</f>
        <v/>
      </c>
    </row>
    <row r="751" customFormat="false" ht="15" hidden="false" customHeight="false" outlineLevel="0" collapsed="false">
      <c r="A751" s="27" t="str">
        <f aca="false">IF(COUNTA(B751:I751)=0,"",ROW()-4)</f>
        <v/>
      </c>
      <c r="B751" s="28"/>
      <c r="C751" s="29"/>
      <c r="D751" s="30"/>
      <c r="E751" s="29"/>
      <c r="F751" s="30"/>
      <c r="G751" s="31"/>
      <c r="H751" s="32"/>
      <c r="I751" s="32"/>
      <c r="J751" s="33" t="str">
        <f aca="false">IF(OR(H751="",I751=""),"",IF(UPPER(SUBSTITUTE(SUBSTITUTE(SUBSTITUTE(H751," ",""),",",""),";",""))=UPPER(SUBSTITUTE(SUBSTITUTE(SUBSTITUTE(I751," ",""),",",""),";","")),"Correct","Wrong"))</f>
        <v/>
      </c>
      <c r="K751" s="29"/>
      <c r="L751" s="29"/>
      <c r="M751" s="27" t="str">
        <f aca="false">IF(E751="","",IFERROR(INDEX(Lists!$G$5:$G$9,MATCH(E751,Lists!$F$5:$F$9,0)),""))</f>
        <v/>
      </c>
      <c r="N751" s="33" t="str">
        <f aca="false">IF(OR(L751="",M751=""),"",IF(L751&gt;M751,"Slow",IF(AND(J751="Wrong",L751&lt;0.5*M751),"Rushed?","OK")))</f>
        <v/>
      </c>
      <c r="O751" s="30"/>
      <c r="P751" s="30"/>
      <c r="Q751" s="34" t="str">
        <f aca="false">IF(OR(B751="",J751=""),"",IF(OR(J751="Wrong",K751="50-50",K751="Guess"),B751+Lists!$Y$5,""))</f>
        <v/>
      </c>
      <c r="R751" s="29"/>
      <c r="S751" s="34" t="str">
        <f aca="false">IF(Q751="","",B751+Lists!$Y$6)</f>
        <v/>
      </c>
      <c r="T751" s="29"/>
      <c r="U751" s="33" t="str">
        <f aca="true">IF(J751="","",IF(Q751="","—",IF(T751="Correct","Mastered",IF(OR(R751="Wrong",T751="Wrong"),"Keep reviewing",IF(AND(R751="",TODAY()&gt;=Q751),"Retry 1 DUE",IF(AND(R751="Correct",T751="",TODAY()&gt;=S751),"Retry 2 DUE",IF(R751="","Retry 1 scheduled","Retry 2 scheduled")))))))</f>
        <v/>
      </c>
    </row>
    <row r="752" customFormat="false" ht="15" hidden="false" customHeight="false" outlineLevel="0" collapsed="false">
      <c r="A752" s="27" t="str">
        <f aca="false">IF(COUNTA(B752:I752)=0,"",ROW()-4)</f>
        <v/>
      </c>
      <c r="B752" s="28"/>
      <c r="C752" s="29"/>
      <c r="D752" s="30"/>
      <c r="E752" s="29"/>
      <c r="F752" s="30"/>
      <c r="G752" s="31"/>
      <c r="H752" s="32"/>
      <c r="I752" s="32"/>
      <c r="J752" s="33" t="str">
        <f aca="false">IF(OR(H752="",I752=""),"",IF(UPPER(SUBSTITUTE(SUBSTITUTE(SUBSTITUTE(H752," ",""),",",""),";",""))=UPPER(SUBSTITUTE(SUBSTITUTE(SUBSTITUTE(I752," ",""),",",""),";","")),"Correct","Wrong"))</f>
        <v/>
      </c>
      <c r="K752" s="29"/>
      <c r="L752" s="29"/>
      <c r="M752" s="27" t="str">
        <f aca="false">IF(E752="","",IFERROR(INDEX(Lists!$G$5:$G$9,MATCH(E752,Lists!$F$5:$F$9,0)),""))</f>
        <v/>
      </c>
      <c r="N752" s="33" t="str">
        <f aca="false">IF(OR(L752="",M752=""),"",IF(L752&gt;M752,"Slow",IF(AND(J752="Wrong",L752&lt;0.5*M752),"Rushed?","OK")))</f>
        <v/>
      </c>
      <c r="O752" s="30"/>
      <c r="P752" s="30"/>
      <c r="Q752" s="34" t="str">
        <f aca="false">IF(OR(B752="",J752=""),"",IF(OR(J752="Wrong",K752="50-50",K752="Guess"),B752+Lists!$Y$5,""))</f>
        <v/>
      </c>
      <c r="R752" s="29"/>
      <c r="S752" s="34" t="str">
        <f aca="false">IF(Q752="","",B752+Lists!$Y$6)</f>
        <v/>
      </c>
      <c r="T752" s="29"/>
      <c r="U752" s="33" t="str">
        <f aca="true">IF(J752="","",IF(Q752="","—",IF(T752="Correct","Mastered",IF(OR(R752="Wrong",T752="Wrong"),"Keep reviewing",IF(AND(R752="",TODAY()&gt;=Q752),"Retry 1 DUE",IF(AND(R752="Correct",T752="",TODAY()&gt;=S752),"Retry 2 DUE",IF(R752="","Retry 1 scheduled","Retry 2 scheduled")))))))</f>
        <v/>
      </c>
    </row>
    <row r="753" customFormat="false" ht="15" hidden="false" customHeight="false" outlineLevel="0" collapsed="false">
      <c r="A753" s="27" t="str">
        <f aca="false">IF(COUNTA(B753:I753)=0,"",ROW()-4)</f>
        <v/>
      </c>
      <c r="B753" s="28"/>
      <c r="C753" s="29"/>
      <c r="D753" s="30"/>
      <c r="E753" s="29"/>
      <c r="F753" s="30"/>
      <c r="G753" s="31"/>
      <c r="H753" s="32"/>
      <c r="I753" s="32"/>
      <c r="J753" s="33" t="str">
        <f aca="false">IF(OR(H753="",I753=""),"",IF(UPPER(SUBSTITUTE(SUBSTITUTE(SUBSTITUTE(H753," ",""),",",""),";",""))=UPPER(SUBSTITUTE(SUBSTITUTE(SUBSTITUTE(I753," ",""),",",""),";","")),"Correct","Wrong"))</f>
        <v/>
      </c>
      <c r="K753" s="29"/>
      <c r="L753" s="29"/>
      <c r="M753" s="27" t="str">
        <f aca="false">IF(E753="","",IFERROR(INDEX(Lists!$G$5:$G$9,MATCH(E753,Lists!$F$5:$F$9,0)),""))</f>
        <v/>
      </c>
      <c r="N753" s="33" t="str">
        <f aca="false">IF(OR(L753="",M753=""),"",IF(L753&gt;M753,"Slow",IF(AND(J753="Wrong",L753&lt;0.5*M753),"Rushed?","OK")))</f>
        <v/>
      </c>
      <c r="O753" s="30"/>
      <c r="P753" s="30"/>
      <c r="Q753" s="34" t="str">
        <f aca="false">IF(OR(B753="",J753=""),"",IF(OR(J753="Wrong",K753="50-50",K753="Guess"),B753+Lists!$Y$5,""))</f>
        <v/>
      </c>
      <c r="R753" s="29"/>
      <c r="S753" s="34" t="str">
        <f aca="false">IF(Q753="","",B753+Lists!$Y$6)</f>
        <v/>
      </c>
      <c r="T753" s="29"/>
      <c r="U753" s="33" t="str">
        <f aca="true">IF(J753="","",IF(Q753="","—",IF(T753="Correct","Mastered",IF(OR(R753="Wrong",T753="Wrong"),"Keep reviewing",IF(AND(R753="",TODAY()&gt;=Q753),"Retry 1 DUE",IF(AND(R753="Correct",T753="",TODAY()&gt;=S753),"Retry 2 DUE",IF(R753="","Retry 1 scheduled","Retry 2 scheduled")))))))</f>
        <v/>
      </c>
    </row>
    <row r="754" customFormat="false" ht="15" hidden="false" customHeight="false" outlineLevel="0" collapsed="false">
      <c r="A754" s="27" t="str">
        <f aca="false">IF(COUNTA(B754:I754)=0,"",ROW()-4)</f>
        <v/>
      </c>
      <c r="B754" s="28"/>
      <c r="C754" s="29"/>
      <c r="D754" s="30"/>
      <c r="E754" s="29"/>
      <c r="F754" s="30"/>
      <c r="G754" s="31"/>
      <c r="H754" s="32"/>
      <c r="I754" s="32"/>
      <c r="J754" s="33" t="str">
        <f aca="false">IF(OR(H754="",I754=""),"",IF(UPPER(SUBSTITUTE(SUBSTITUTE(SUBSTITUTE(H754," ",""),",",""),";",""))=UPPER(SUBSTITUTE(SUBSTITUTE(SUBSTITUTE(I754," ",""),",",""),";","")),"Correct","Wrong"))</f>
        <v/>
      </c>
      <c r="K754" s="29"/>
      <c r="L754" s="29"/>
      <c r="M754" s="27" t="str">
        <f aca="false">IF(E754="","",IFERROR(INDEX(Lists!$G$5:$G$9,MATCH(E754,Lists!$F$5:$F$9,0)),""))</f>
        <v/>
      </c>
      <c r="N754" s="33" t="str">
        <f aca="false">IF(OR(L754="",M754=""),"",IF(L754&gt;M754,"Slow",IF(AND(J754="Wrong",L754&lt;0.5*M754),"Rushed?","OK")))</f>
        <v/>
      </c>
      <c r="O754" s="30"/>
      <c r="P754" s="30"/>
      <c r="Q754" s="34" t="str">
        <f aca="false">IF(OR(B754="",J754=""),"",IF(OR(J754="Wrong",K754="50-50",K754="Guess"),B754+Lists!$Y$5,""))</f>
        <v/>
      </c>
      <c r="R754" s="29"/>
      <c r="S754" s="34" t="str">
        <f aca="false">IF(Q754="","",B754+Lists!$Y$6)</f>
        <v/>
      </c>
      <c r="T754" s="29"/>
      <c r="U754" s="33" t="str">
        <f aca="true">IF(J754="","",IF(Q754="","—",IF(T754="Correct","Mastered",IF(OR(R754="Wrong",T754="Wrong"),"Keep reviewing",IF(AND(R754="",TODAY()&gt;=Q754),"Retry 1 DUE",IF(AND(R754="Correct",T754="",TODAY()&gt;=S754),"Retry 2 DUE",IF(R754="","Retry 1 scheduled","Retry 2 scheduled")))))))</f>
        <v/>
      </c>
    </row>
    <row r="755" customFormat="false" ht="15" hidden="false" customHeight="false" outlineLevel="0" collapsed="false">
      <c r="A755" s="27" t="str">
        <f aca="false">IF(COUNTA(B755:I755)=0,"",ROW()-4)</f>
        <v/>
      </c>
      <c r="B755" s="28"/>
      <c r="C755" s="29"/>
      <c r="D755" s="30"/>
      <c r="E755" s="29"/>
      <c r="F755" s="30"/>
      <c r="G755" s="31"/>
      <c r="H755" s="32"/>
      <c r="I755" s="32"/>
      <c r="J755" s="33" t="str">
        <f aca="false">IF(OR(H755="",I755=""),"",IF(UPPER(SUBSTITUTE(SUBSTITUTE(SUBSTITUTE(H755," ",""),",",""),";",""))=UPPER(SUBSTITUTE(SUBSTITUTE(SUBSTITUTE(I755," ",""),",",""),";","")),"Correct","Wrong"))</f>
        <v/>
      </c>
      <c r="K755" s="29"/>
      <c r="L755" s="29"/>
      <c r="M755" s="27" t="str">
        <f aca="false">IF(E755="","",IFERROR(INDEX(Lists!$G$5:$G$9,MATCH(E755,Lists!$F$5:$F$9,0)),""))</f>
        <v/>
      </c>
      <c r="N755" s="33" t="str">
        <f aca="false">IF(OR(L755="",M755=""),"",IF(L755&gt;M755,"Slow",IF(AND(J755="Wrong",L755&lt;0.5*M755),"Rushed?","OK")))</f>
        <v/>
      </c>
      <c r="O755" s="30"/>
      <c r="P755" s="30"/>
      <c r="Q755" s="34" t="str">
        <f aca="false">IF(OR(B755="",J755=""),"",IF(OR(J755="Wrong",K755="50-50",K755="Guess"),B755+Lists!$Y$5,""))</f>
        <v/>
      </c>
      <c r="R755" s="29"/>
      <c r="S755" s="34" t="str">
        <f aca="false">IF(Q755="","",B755+Lists!$Y$6)</f>
        <v/>
      </c>
      <c r="T755" s="29"/>
      <c r="U755" s="33" t="str">
        <f aca="true">IF(J755="","",IF(Q755="","—",IF(T755="Correct","Mastered",IF(OR(R755="Wrong",T755="Wrong"),"Keep reviewing",IF(AND(R755="",TODAY()&gt;=Q755),"Retry 1 DUE",IF(AND(R755="Correct",T755="",TODAY()&gt;=S755),"Retry 2 DUE",IF(R755="","Retry 1 scheduled","Retry 2 scheduled")))))))</f>
        <v/>
      </c>
    </row>
    <row r="756" customFormat="false" ht="15" hidden="false" customHeight="false" outlineLevel="0" collapsed="false">
      <c r="A756" s="27" t="str">
        <f aca="false">IF(COUNTA(B756:I756)=0,"",ROW()-4)</f>
        <v/>
      </c>
      <c r="B756" s="28"/>
      <c r="C756" s="29"/>
      <c r="D756" s="30"/>
      <c r="E756" s="29"/>
      <c r="F756" s="30"/>
      <c r="G756" s="31"/>
      <c r="H756" s="32"/>
      <c r="I756" s="32"/>
      <c r="J756" s="33" t="str">
        <f aca="false">IF(OR(H756="",I756=""),"",IF(UPPER(SUBSTITUTE(SUBSTITUTE(SUBSTITUTE(H756," ",""),",",""),";",""))=UPPER(SUBSTITUTE(SUBSTITUTE(SUBSTITUTE(I756," ",""),",",""),";","")),"Correct","Wrong"))</f>
        <v/>
      </c>
      <c r="K756" s="29"/>
      <c r="L756" s="29"/>
      <c r="M756" s="27" t="str">
        <f aca="false">IF(E756="","",IFERROR(INDEX(Lists!$G$5:$G$9,MATCH(E756,Lists!$F$5:$F$9,0)),""))</f>
        <v/>
      </c>
      <c r="N756" s="33" t="str">
        <f aca="false">IF(OR(L756="",M756=""),"",IF(L756&gt;M756,"Slow",IF(AND(J756="Wrong",L756&lt;0.5*M756),"Rushed?","OK")))</f>
        <v/>
      </c>
      <c r="O756" s="30"/>
      <c r="P756" s="30"/>
      <c r="Q756" s="34" t="str">
        <f aca="false">IF(OR(B756="",J756=""),"",IF(OR(J756="Wrong",K756="50-50",K756="Guess"),B756+Lists!$Y$5,""))</f>
        <v/>
      </c>
      <c r="R756" s="29"/>
      <c r="S756" s="34" t="str">
        <f aca="false">IF(Q756="","",B756+Lists!$Y$6)</f>
        <v/>
      </c>
      <c r="T756" s="29"/>
      <c r="U756" s="33" t="str">
        <f aca="true">IF(J756="","",IF(Q756="","—",IF(T756="Correct","Mastered",IF(OR(R756="Wrong",T756="Wrong"),"Keep reviewing",IF(AND(R756="",TODAY()&gt;=Q756),"Retry 1 DUE",IF(AND(R756="Correct",T756="",TODAY()&gt;=S756),"Retry 2 DUE",IF(R756="","Retry 1 scheduled","Retry 2 scheduled")))))))</f>
        <v/>
      </c>
    </row>
    <row r="757" customFormat="false" ht="15" hidden="false" customHeight="false" outlineLevel="0" collapsed="false">
      <c r="A757" s="27" t="str">
        <f aca="false">IF(COUNTA(B757:I757)=0,"",ROW()-4)</f>
        <v/>
      </c>
      <c r="B757" s="28"/>
      <c r="C757" s="29"/>
      <c r="D757" s="30"/>
      <c r="E757" s="29"/>
      <c r="F757" s="30"/>
      <c r="G757" s="31"/>
      <c r="H757" s="32"/>
      <c r="I757" s="32"/>
      <c r="J757" s="33" t="str">
        <f aca="false">IF(OR(H757="",I757=""),"",IF(UPPER(SUBSTITUTE(SUBSTITUTE(SUBSTITUTE(H757," ",""),",",""),";",""))=UPPER(SUBSTITUTE(SUBSTITUTE(SUBSTITUTE(I757," ",""),",",""),";","")),"Correct","Wrong"))</f>
        <v/>
      </c>
      <c r="K757" s="29"/>
      <c r="L757" s="29"/>
      <c r="M757" s="27" t="str">
        <f aca="false">IF(E757="","",IFERROR(INDEX(Lists!$G$5:$G$9,MATCH(E757,Lists!$F$5:$F$9,0)),""))</f>
        <v/>
      </c>
      <c r="N757" s="33" t="str">
        <f aca="false">IF(OR(L757="",M757=""),"",IF(L757&gt;M757,"Slow",IF(AND(J757="Wrong",L757&lt;0.5*M757),"Rushed?","OK")))</f>
        <v/>
      </c>
      <c r="O757" s="30"/>
      <c r="P757" s="30"/>
      <c r="Q757" s="34" t="str">
        <f aca="false">IF(OR(B757="",J757=""),"",IF(OR(J757="Wrong",K757="50-50",K757="Guess"),B757+Lists!$Y$5,""))</f>
        <v/>
      </c>
      <c r="R757" s="29"/>
      <c r="S757" s="34" t="str">
        <f aca="false">IF(Q757="","",B757+Lists!$Y$6)</f>
        <v/>
      </c>
      <c r="T757" s="29"/>
      <c r="U757" s="33" t="str">
        <f aca="true">IF(J757="","",IF(Q757="","—",IF(T757="Correct","Mastered",IF(OR(R757="Wrong",T757="Wrong"),"Keep reviewing",IF(AND(R757="",TODAY()&gt;=Q757),"Retry 1 DUE",IF(AND(R757="Correct",T757="",TODAY()&gt;=S757),"Retry 2 DUE",IF(R757="","Retry 1 scheduled","Retry 2 scheduled")))))))</f>
        <v/>
      </c>
    </row>
    <row r="758" customFormat="false" ht="15" hidden="false" customHeight="false" outlineLevel="0" collapsed="false">
      <c r="A758" s="27" t="str">
        <f aca="false">IF(COUNTA(B758:I758)=0,"",ROW()-4)</f>
        <v/>
      </c>
      <c r="B758" s="28"/>
      <c r="C758" s="29"/>
      <c r="D758" s="30"/>
      <c r="E758" s="29"/>
      <c r="F758" s="30"/>
      <c r="G758" s="31"/>
      <c r="H758" s="32"/>
      <c r="I758" s="32"/>
      <c r="J758" s="33" t="str">
        <f aca="false">IF(OR(H758="",I758=""),"",IF(UPPER(SUBSTITUTE(SUBSTITUTE(SUBSTITUTE(H758," ",""),",",""),";",""))=UPPER(SUBSTITUTE(SUBSTITUTE(SUBSTITUTE(I758," ",""),",",""),";","")),"Correct","Wrong"))</f>
        <v/>
      </c>
      <c r="K758" s="29"/>
      <c r="L758" s="29"/>
      <c r="M758" s="27" t="str">
        <f aca="false">IF(E758="","",IFERROR(INDEX(Lists!$G$5:$G$9,MATCH(E758,Lists!$F$5:$F$9,0)),""))</f>
        <v/>
      </c>
      <c r="N758" s="33" t="str">
        <f aca="false">IF(OR(L758="",M758=""),"",IF(L758&gt;M758,"Slow",IF(AND(J758="Wrong",L758&lt;0.5*M758),"Rushed?","OK")))</f>
        <v/>
      </c>
      <c r="O758" s="30"/>
      <c r="P758" s="30"/>
      <c r="Q758" s="34" t="str">
        <f aca="false">IF(OR(B758="",J758=""),"",IF(OR(J758="Wrong",K758="50-50",K758="Guess"),B758+Lists!$Y$5,""))</f>
        <v/>
      </c>
      <c r="R758" s="29"/>
      <c r="S758" s="34" t="str">
        <f aca="false">IF(Q758="","",B758+Lists!$Y$6)</f>
        <v/>
      </c>
      <c r="T758" s="29"/>
      <c r="U758" s="33" t="str">
        <f aca="true">IF(J758="","",IF(Q758="","—",IF(T758="Correct","Mastered",IF(OR(R758="Wrong",T758="Wrong"),"Keep reviewing",IF(AND(R758="",TODAY()&gt;=Q758),"Retry 1 DUE",IF(AND(R758="Correct",T758="",TODAY()&gt;=S758),"Retry 2 DUE",IF(R758="","Retry 1 scheduled","Retry 2 scheduled")))))))</f>
        <v/>
      </c>
    </row>
    <row r="759" customFormat="false" ht="15" hidden="false" customHeight="false" outlineLevel="0" collapsed="false">
      <c r="A759" s="27" t="str">
        <f aca="false">IF(COUNTA(B759:I759)=0,"",ROW()-4)</f>
        <v/>
      </c>
      <c r="B759" s="28"/>
      <c r="C759" s="29"/>
      <c r="D759" s="30"/>
      <c r="E759" s="29"/>
      <c r="F759" s="30"/>
      <c r="G759" s="31"/>
      <c r="H759" s="32"/>
      <c r="I759" s="32"/>
      <c r="J759" s="33" t="str">
        <f aca="false">IF(OR(H759="",I759=""),"",IF(UPPER(SUBSTITUTE(SUBSTITUTE(SUBSTITUTE(H759," ",""),",",""),";",""))=UPPER(SUBSTITUTE(SUBSTITUTE(SUBSTITUTE(I759," ",""),",",""),";","")),"Correct","Wrong"))</f>
        <v/>
      </c>
      <c r="K759" s="29"/>
      <c r="L759" s="29"/>
      <c r="M759" s="27" t="str">
        <f aca="false">IF(E759="","",IFERROR(INDEX(Lists!$G$5:$G$9,MATCH(E759,Lists!$F$5:$F$9,0)),""))</f>
        <v/>
      </c>
      <c r="N759" s="33" t="str">
        <f aca="false">IF(OR(L759="",M759=""),"",IF(L759&gt;M759,"Slow",IF(AND(J759="Wrong",L759&lt;0.5*M759),"Rushed?","OK")))</f>
        <v/>
      </c>
      <c r="O759" s="30"/>
      <c r="P759" s="30"/>
      <c r="Q759" s="34" t="str">
        <f aca="false">IF(OR(B759="",J759=""),"",IF(OR(J759="Wrong",K759="50-50",K759="Guess"),B759+Lists!$Y$5,""))</f>
        <v/>
      </c>
      <c r="R759" s="29"/>
      <c r="S759" s="34" t="str">
        <f aca="false">IF(Q759="","",B759+Lists!$Y$6)</f>
        <v/>
      </c>
      <c r="T759" s="29"/>
      <c r="U759" s="33" t="str">
        <f aca="true">IF(J759="","",IF(Q759="","—",IF(T759="Correct","Mastered",IF(OR(R759="Wrong",T759="Wrong"),"Keep reviewing",IF(AND(R759="",TODAY()&gt;=Q759),"Retry 1 DUE",IF(AND(R759="Correct",T759="",TODAY()&gt;=S759),"Retry 2 DUE",IF(R759="","Retry 1 scheduled","Retry 2 scheduled")))))))</f>
        <v/>
      </c>
    </row>
    <row r="760" customFormat="false" ht="15" hidden="false" customHeight="false" outlineLevel="0" collapsed="false">
      <c r="A760" s="27" t="str">
        <f aca="false">IF(COUNTA(B760:I760)=0,"",ROW()-4)</f>
        <v/>
      </c>
      <c r="B760" s="28"/>
      <c r="C760" s="29"/>
      <c r="D760" s="30"/>
      <c r="E760" s="29"/>
      <c r="F760" s="30"/>
      <c r="G760" s="31"/>
      <c r="H760" s="32"/>
      <c r="I760" s="32"/>
      <c r="J760" s="33" t="str">
        <f aca="false">IF(OR(H760="",I760=""),"",IF(UPPER(SUBSTITUTE(SUBSTITUTE(SUBSTITUTE(H760," ",""),",",""),";",""))=UPPER(SUBSTITUTE(SUBSTITUTE(SUBSTITUTE(I760," ",""),",",""),";","")),"Correct","Wrong"))</f>
        <v/>
      </c>
      <c r="K760" s="29"/>
      <c r="L760" s="29"/>
      <c r="M760" s="27" t="str">
        <f aca="false">IF(E760="","",IFERROR(INDEX(Lists!$G$5:$G$9,MATCH(E760,Lists!$F$5:$F$9,0)),""))</f>
        <v/>
      </c>
      <c r="N760" s="33" t="str">
        <f aca="false">IF(OR(L760="",M760=""),"",IF(L760&gt;M760,"Slow",IF(AND(J760="Wrong",L760&lt;0.5*M760),"Rushed?","OK")))</f>
        <v/>
      </c>
      <c r="O760" s="30"/>
      <c r="P760" s="30"/>
      <c r="Q760" s="34" t="str">
        <f aca="false">IF(OR(B760="",J760=""),"",IF(OR(J760="Wrong",K760="50-50",K760="Guess"),B760+Lists!$Y$5,""))</f>
        <v/>
      </c>
      <c r="R760" s="29"/>
      <c r="S760" s="34" t="str">
        <f aca="false">IF(Q760="","",B760+Lists!$Y$6)</f>
        <v/>
      </c>
      <c r="T760" s="29"/>
      <c r="U760" s="33" t="str">
        <f aca="true">IF(J760="","",IF(Q760="","—",IF(T760="Correct","Mastered",IF(OR(R760="Wrong",T760="Wrong"),"Keep reviewing",IF(AND(R760="",TODAY()&gt;=Q760),"Retry 1 DUE",IF(AND(R760="Correct",T760="",TODAY()&gt;=S760),"Retry 2 DUE",IF(R760="","Retry 1 scheduled","Retry 2 scheduled")))))))</f>
        <v/>
      </c>
    </row>
    <row r="761" customFormat="false" ht="15" hidden="false" customHeight="false" outlineLevel="0" collapsed="false">
      <c r="A761" s="27" t="str">
        <f aca="false">IF(COUNTA(B761:I761)=0,"",ROW()-4)</f>
        <v/>
      </c>
      <c r="B761" s="28"/>
      <c r="C761" s="29"/>
      <c r="D761" s="30"/>
      <c r="E761" s="29"/>
      <c r="F761" s="30"/>
      <c r="G761" s="31"/>
      <c r="H761" s="32"/>
      <c r="I761" s="32"/>
      <c r="J761" s="33" t="str">
        <f aca="false">IF(OR(H761="",I761=""),"",IF(UPPER(SUBSTITUTE(SUBSTITUTE(SUBSTITUTE(H761," ",""),",",""),";",""))=UPPER(SUBSTITUTE(SUBSTITUTE(SUBSTITUTE(I761," ",""),",",""),";","")),"Correct","Wrong"))</f>
        <v/>
      </c>
      <c r="K761" s="29"/>
      <c r="L761" s="29"/>
      <c r="M761" s="27" t="str">
        <f aca="false">IF(E761="","",IFERROR(INDEX(Lists!$G$5:$G$9,MATCH(E761,Lists!$F$5:$F$9,0)),""))</f>
        <v/>
      </c>
      <c r="N761" s="33" t="str">
        <f aca="false">IF(OR(L761="",M761=""),"",IF(L761&gt;M761,"Slow",IF(AND(J761="Wrong",L761&lt;0.5*M761),"Rushed?","OK")))</f>
        <v/>
      </c>
      <c r="O761" s="30"/>
      <c r="P761" s="30"/>
      <c r="Q761" s="34" t="str">
        <f aca="false">IF(OR(B761="",J761=""),"",IF(OR(J761="Wrong",K761="50-50",K761="Guess"),B761+Lists!$Y$5,""))</f>
        <v/>
      </c>
      <c r="R761" s="29"/>
      <c r="S761" s="34" t="str">
        <f aca="false">IF(Q761="","",B761+Lists!$Y$6)</f>
        <v/>
      </c>
      <c r="T761" s="29"/>
      <c r="U761" s="33" t="str">
        <f aca="true">IF(J761="","",IF(Q761="","—",IF(T761="Correct","Mastered",IF(OR(R761="Wrong",T761="Wrong"),"Keep reviewing",IF(AND(R761="",TODAY()&gt;=Q761),"Retry 1 DUE",IF(AND(R761="Correct",T761="",TODAY()&gt;=S761),"Retry 2 DUE",IF(R761="","Retry 1 scheduled","Retry 2 scheduled")))))))</f>
        <v/>
      </c>
    </row>
    <row r="762" customFormat="false" ht="15" hidden="false" customHeight="false" outlineLevel="0" collapsed="false">
      <c r="A762" s="27" t="str">
        <f aca="false">IF(COUNTA(B762:I762)=0,"",ROW()-4)</f>
        <v/>
      </c>
      <c r="B762" s="28"/>
      <c r="C762" s="29"/>
      <c r="D762" s="30"/>
      <c r="E762" s="29"/>
      <c r="F762" s="30"/>
      <c r="G762" s="31"/>
      <c r="H762" s="32"/>
      <c r="I762" s="32"/>
      <c r="J762" s="33" t="str">
        <f aca="false">IF(OR(H762="",I762=""),"",IF(UPPER(SUBSTITUTE(SUBSTITUTE(SUBSTITUTE(H762," ",""),",",""),";",""))=UPPER(SUBSTITUTE(SUBSTITUTE(SUBSTITUTE(I762," ",""),",",""),";","")),"Correct","Wrong"))</f>
        <v/>
      </c>
      <c r="K762" s="29"/>
      <c r="L762" s="29"/>
      <c r="M762" s="27" t="str">
        <f aca="false">IF(E762="","",IFERROR(INDEX(Lists!$G$5:$G$9,MATCH(E762,Lists!$F$5:$F$9,0)),""))</f>
        <v/>
      </c>
      <c r="N762" s="33" t="str">
        <f aca="false">IF(OR(L762="",M762=""),"",IF(L762&gt;M762,"Slow",IF(AND(J762="Wrong",L762&lt;0.5*M762),"Rushed?","OK")))</f>
        <v/>
      </c>
      <c r="O762" s="30"/>
      <c r="P762" s="30"/>
      <c r="Q762" s="34" t="str">
        <f aca="false">IF(OR(B762="",J762=""),"",IF(OR(J762="Wrong",K762="50-50",K762="Guess"),B762+Lists!$Y$5,""))</f>
        <v/>
      </c>
      <c r="R762" s="29"/>
      <c r="S762" s="34" t="str">
        <f aca="false">IF(Q762="","",B762+Lists!$Y$6)</f>
        <v/>
      </c>
      <c r="T762" s="29"/>
      <c r="U762" s="33" t="str">
        <f aca="true">IF(J762="","",IF(Q762="","—",IF(T762="Correct","Mastered",IF(OR(R762="Wrong",T762="Wrong"),"Keep reviewing",IF(AND(R762="",TODAY()&gt;=Q762),"Retry 1 DUE",IF(AND(R762="Correct",T762="",TODAY()&gt;=S762),"Retry 2 DUE",IF(R762="","Retry 1 scheduled","Retry 2 scheduled")))))))</f>
        <v/>
      </c>
    </row>
    <row r="763" customFormat="false" ht="15" hidden="false" customHeight="false" outlineLevel="0" collapsed="false">
      <c r="A763" s="27" t="str">
        <f aca="false">IF(COUNTA(B763:I763)=0,"",ROW()-4)</f>
        <v/>
      </c>
      <c r="B763" s="28"/>
      <c r="C763" s="29"/>
      <c r="D763" s="30"/>
      <c r="E763" s="29"/>
      <c r="F763" s="30"/>
      <c r="G763" s="31"/>
      <c r="H763" s="32"/>
      <c r="I763" s="32"/>
      <c r="J763" s="33" t="str">
        <f aca="false">IF(OR(H763="",I763=""),"",IF(UPPER(SUBSTITUTE(SUBSTITUTE(SUBSTITUTE(H763," ",""),",",""),";",""))=UPPER(SUBSTITUTE(SUBSTITUTE(SUBSTITUTE(I763," ",""),",",""),";","")),"Correct","Wrong"))</f>
        <v/>
      </c>
      <c r="K763" s="29"/>
      <c r="L763" s="29"/>
      <c r="M763" s="27" t="str">
        <f aca="false">IF(E763="","",IFERROR(INDEX(Lists!$G$5:$G$9,MATCH(E763,Lists!$F$5:$F$9,0)),""))</f>
        <v/>
      </c>
      <c r="N763" s="33" t="str">
        <f aca="false">IF(OR(L763="",M763=""),"",IF(L763&gt;M763,"Slow",IF(AND(J763="Wrong",L763&lt;0.5*M763),"Rushed?","OK")))</f>
        <v/>
      </c>
      <c r="O763" s="30"/>
      <c r="P763" s="30"/>
      <c r="Q763" s="34" t="str">
        <f aca="false">IF(OR(B763="",J763=""),"",IF(OR(J763="Wrong",K763="50-50",K763="Guess"),B763+Lists!$Y$5,""))</f>
        <v/>
      </c>
      <c r="R763" s="29"/>
      <c r="S763" s="34" t="str">
        <f aca="false">IF(Q763="","",B763+Lists!$Y$6)</f>
        <v/>
      </c>
      <c r="T763" s="29"/>
      <c r="U763" s="33" t="str">
        <f aca="true">IF(J763="","",IF(Q763="","—",IF(T763="Correct","Mastered",IF(OR(R763="Wrong",T763="Wrong"),"Keep reviewing",IF(AND(R763="",TODAY()&gt;=Q763),"Retry 1 DUE",IF(AND(R763="Correct",T763="",TODAY()&gt;=S763),"Retry 2 DUE",IF(R763="","Retry 1 scheduled","Retry 2 scheduled")))))))</f>
        <v/>
      </c>
    </row>
    <row r="764" customFormat="false" ht="15" hidden="false" customHeight="false" outlineLevel="0" collapsed="false">
      <c r="A764" s="27" t="str">
        <f aca="false">IF(COUNTA(B764:I764)=0,"",ROW()-4)</f>
        <v/>
      </c>
      <c r="B764" s="28"/>
      <c r="C764" s="29"/>
      <c r="D764" s="30"/>
      <c r="E764" s="29"/>
      <c r="F764" s="30"/>
      <c r="G764" s="31"/>
      <c r="H764" s="32"/>
      <c r="I764" s="32"/>
      <c r="J764" s="33" t="str">
        <f aca="false">IF(OR(H764="",I764=""),"",IF(UPPER(SUBSTITUTE(SUBSTITUTE(SUBSTITUTE(H764," ",""),",",""),";",""))=UPPER(SUBSTITUTE(SUBSTITUTE(SUBSTITUTE(I764," ",""),",",""),";","")),"Correct","Wrong"))</f>
        <v/>
      </c>
      <c r="K764" s="29"/>
      <c r="L764" s="29"/>
      <c r="M764" s="27" t="str">
        <f aca="false">IF(E764="","",IFERROR(INDEX(Lists!$G$5:$G$9,MATCH(E764,Lists!$F$5:$F$9,0)),""))</f>
        <v/>
      </c>
      <c r="N764" s="33" t="str">
        <f aca="false">IF(OR(L764="",M764=""),"",IF(L764&gt;M764,"Slow",IF(AND(J764="Wrong",L764&lt;0.5*M764),"Rushed?","OK")))</f>
        <v/>
      </c>
      <c r="O764" s="30"/>
      <c r="P764" s="30"/>
      <c r="Q764" s="34" t="str">
        <f aca="false">IF(OR(B764="",J764=""),"",IF(OR(J764="Wrong",K764="50-50",K764="Guess"),B764+Lists!$Y$5,""))</f>
        <v/>
      </c>
      <c r="R764" s="29"/>
      <c r="S764" s="34" t="str">
        <f aca="false">IF(Q764="","",B764+Lists!$Y$6)</f>
        <v/>
      </c>
      <c r="T764" s="29"/>
      <c r="U764" s="33" t="str">
        <f aca="true">IF(J764="","",IF(Q764="","—",IF(T764="Correct","Mastered",IF(OR(R764="Wrong",T764="Wrong"),"Keep reviewing",IF(AND(R764="",TODAY()&gt;=Q764),"Retry 1 DUE",IF(AND(R764="Correct",T764="",TODAY()&gt;=S764),"Retry 2 DUE",IF(R764="","Retry 1 scheduled","Retry 2 scheduled")))))))</f>
        <v/>
      </c>
    </row>
    <row r="765" customFormat="false" ht="15" hidden="false" customHeight="false" outlineLevel="0" collapsed="false">
      <c r="A765" s="27" t="str">
        <f aca="false">IF(COUNTA(B765:I765)=0,"",ROW()-4)</f>
        <v/>
      </c>
      <c r="B765" s="28"/>
      <c r="C765" s="29"/>
      <c r="D765" s="30"/>
      <c r="E765" s="29"/>
      <c r="F765" s="30"/>
      <c r="G765" s="31"/>
      <c r="H765" s="32"/>
      <c r="I765" s="32"/>
      <c r="J765" s="33" t="str">
        <f aca="false">IF(OR(H765="",I765=""),"",IF(UPPER(SUBSTITUTE(SUBSTITUTE(SUBSTITUTE(H765," ",""),",",""),";",""))=UPPER(SUBSTITUTE(SUBSTITUTE(SUBSTITUTE(I765," ",""),",",""),";","")),"Correct","Wrong"))</f>
        <v/>
      </c>
      <c r="K765" s="29"/>
      <c r="L765" s="29"/>
      <c r="M765" s="27" t="str">
        <f aca="false">IF(E765="","",IFERROR(INDEX(Lists!$G$5:$G$9,MATCH(E765,Lists!$F$5:$F$9,0)),""))</f>
        <v/>
      </c>
      <c r="N765" s="33" t="str">
        <f aca="false">IF(OR(L765="",M765=""),"",IF(L765&gt;M765,"Slow",IF(AND(J765="Wrong",L765&lt;0.5*M765),"Rushed?","OK")))</f>
        <v/>
      </c>
      <c r="O765" s="30"/>
      <c r="P765" s="30"/>
      <c r="Q765" s="34" t="str">
        <f aca="false">IF(OR(B765="",J765=""),"",IF(OR(J765="Wrong",K765="50-50",K765="Guess"),B765+Lists!$Y$5,""))</f>
        <v/>
      </c>
      <c r="R765" s="29"/>
      <c r="S765" s="34" t="str">
        <f aca="false">IF(Q765="","",B765+Lists!$Y$6)</f>
        <v/>
      </c>
      <c r="T765" s="29"/>
      <c r="U765" s="33" t="str">
        <f aca="true">IF(J765="","",IF(Q765="","—",IF(T765="Correct","Mastered",IF(OR(R765="Wrong",T765="Wrong"),"Keep reviewing",IF(AND(R765="",TODAY()&gt;=Q765),"Retry 1 DUE",IF(AND(R765="Correct",T765="",TODAY()&gt;=S765),"Retry 2 DUE",IF(R765="","Retry 1 scheduled","Retry 2 scheduled")))))))</f>
        <v/>
      </c>
    </row>
    <row r="766" customFormat="false" ht="15" hidden="false" customHeight="false" outlineLevel="0" collapsed="false">
      <c r="A766" s="27" t="str">
        <f aca="false">IF(COUNTA(B766:I766)=0,"",ROW()-4)</f>
        <v/>
      </c>
      <c r="B766" s="28"/>
      <c r="C766" s="29"/>
      <c r="D766" s="30"/>
      <c r="E766" s="29"/>
      <c r="F766" s="30"/>
      <c r="G766" s="31"/>
      <c r="H766" s="32"/>
      <c r="I766" s="32"/>
      <c r="J766" s="33" t="str">
        <f aca="false">IF(OR(H766="",I766=""),"",IF(UPPER(SUBSTITUTE(SUBSTITUTE(SUBSTITUTE(H766," ",""),",",""),";",""))=UPPER(SUBSTITUTE(SUBSTITUTE(SUBSTITUTE(I766," ",""),",",""),";","")),"Correct","Wrong"))</f>
        <v/>
      </c>
      <c r="K766" s="29"/>
      <c r="L766" s="29"/>
      <c r="M766" s="27" t="str">
        <f aca="false">IF(E766="","",IFERROR(INDEX(Lists!$G$5:$G$9,MATCH(E766,Lists!$F$5:$F$9,0)),""))</f>
        <v/>
      </c>
      <c r="N766" s="33" t="str">
        <f aca="false">IF(OR(L766="",M766=""),"",IF(L766&gt;M766,"Slow",IF(AND(J766="Wrong",L766&lt;0.5*M766),"Rushed?","OK")))</f>
        <v/>
      </c>
      <c r="O766" s="30"/>
      <c r="P766" s="30"/>
      <c r="Q766" s="34" t="str">
        <f aca="false">IF(OR(B766="",J766=""),"",IF(OR(J766="Wrong",K766="50-50",K766="Guess"),B766+Lists!$Y$5,""))</f>
        <v/>
      </c>
      <c r="R766" s="29"/>
      <c r="S766" s="34" t="str">
        <f aca="false">IF(Q766="","",B766+Lists!$Y$6)</f>
        <v/>
      </c>
      <c r="T766" s="29"/>
      <c r="U766" s="33" t="str">
        <f aca="true">IF(J766="","",IF(Q766="","—",IF(T766="Correct","Mastered",IF(OR(R766="Wrong",T766="Wrong"),"Keep reviewing",IF(AND(R766="",TODAY()&gt;=Q766),"Retry 1 DUE",IF(AND(R766="Correct",T766="",TODAY()&gt;=S766),"Retry 2 DUE",IF(R766="","Retry 1 scheduled","Retry 2 scheduled")))))))</f>
        <v/>
      </c>
    </row>
    <row r="767" customFormat="false" ht="15" hidden="false" customHeight="false" outlineLevel="0" collapsed="false">
      <c r="A767" s="27" t="str">
        <f aca="false">IF(COUNTA(B767:I767)=0,"",ROW()-4)</f>
        <v/>
      </c>
      <c r="B767" s="28"/>
      <c r="C767" s="29"/>
      <c r="D767" s="30"/>
      <c r="E767" s="29"/>
      <c r="F767" s="30"/>
      <c r="G767" s="31"/>
      <c r="H767" s="32"/>
      <c r="I767" s="32"/>
      <c r="J767" s="33" t="str">
        <f aca="false">IF(OR(H767="",I767=""),"",IF(UPPER(SUBSTITUTE(SUBSTITUTE(SUBSTITUTE(H767," ",""),",",""),";",""))=UPPER(SUBSTITUTE(SUBSTITUTE(SUBSTITUTE(I767," ",""),",",""),";","")),"Correct","Wrong"))</f>
        <v/>
      </c>
      <c r="K767" s="29"/>
      <c r="L767" s="29"/>
      <c r="M767" s="27" t="str">
        <f aca="false">IF(E767="","",IFERROR(INDEX(Lists!$G$5:$G$9,MATCH(E767,Lists!$F$5:$F$9,0)),""))</f>
        <v/>
      </c>
      <c r="N767" s="33" t="str">
        <f aca="false">IF(OR(L767="",M767=""),"",IF(L767&gt;M767,"Slow",IF(AND(J767="Wrong",L767&lt;0.5*M767),"Rushed?","OK")))</f>
        <v/>
      </c>
      <c r="O767" s="30"/>
      <c r="P767" s="30"/>
      <c r="Q767" s="34" t="str">
        <f aca="false">IF(OR(B767="",J767=""),"",IF(OR(J767="Wrong",K767="50-50",K767="Guess"),B767+Lists!$Y$5,""))</f>
        <v/>
      </c>
      <c r="R767" s="29"/>
      <c r="S767" s="34" t="str">
        <f aca="false">IF(Q767="","",B767+Lists!$Y$6)</f>
        <v/>
      </c>
      <c r="T767" s="29"/>
      <c r="U767" s="33" t="str">
        <f aca="true">IF(J767="","",IF(Q767="","—",IF(T767="Correct","Mastered",IF(OR(R767="Wrong",T767="Wrong"),"Keep reviewing",IF(AND(R767="",TODAY()&gt;=Q767),"Retry 1 DUE",IF(AND(R767="Correct",T767="",TODAY()&gt;=S767),"Retry 2 DUE",IF(R767="","Retry 1 scheduled","Retry 2 scheduled")))))))</f>
        <v/>
      </c>
    </row>
    <row r="768" customFormat="false" ht="15" hidden="false" customHeight="false" outlineLevel="0" collapsed="false">
      <c r="A768" s="27" t="str">
        <f aca="false">IF(COUNTA(B768:I768)=0,"",ROW()-4)</f>
        <v/>
      </c>
      <c r="B768" s="28"/>
      <c r="C768" s="29"/>
      <c r="D768" s="30"/>
      <c r="E768" s="29"/>
      <c r="F768" s="30"/>
      <c r="G768" s="31"/>
      <c r="H768" s="32"/>
      <c r="I768" s="32"/>
      <c r="J768" s="33" t="str">
        <f aca="false">IF(OR(H768="",I768=""),"",IF(UPPER(SUBSTITUTE(SUBSTITUTE(SUBSTITUTE(H768," ",""),",",""),";",""))=UPPER(SUBSTITUTE(SUBSTITUTE(SUBSTITUTE(I768," ",""),",",""),";","")),"Correct","Wrong"))</f>
        <v/>
      </c>
      <c r="K768" s="29"/>
      <c r="L768" s="29"/>
      <c r="M768" s="27" t="str">
        <f aca="false">IF(E768="","",IFERROR(INDEX(Lists!$G$5:$G$9,MATCH(E768,Lists!$F$5:$F$9,0)),""))</f>
        <v/>
      </c>
      <c r="N768" s="33" t="str">
        <f aca="false">IF(OR(L768="",M768=""),"",IF(L768&gt;M768,"Slow",IF(AND(J768="Wrong",L768&lt;0.5*M768),"Rushed?","OK")))</f>
        <v/>
      </c>
      <c r="O768" s="30"/>
      <c r="P768" s="30"/>
      <c r="Q768" s="34" t="str">
        <f aca="false">IF(OR(B768="",J768=""),"",IF(OR(J768="Wrong",K768="50-50",K768="Guess"),B768+Lists!$Y$5,""))</f>
        <v/>
      </c>
      <c r="R768" s="29"/>
      <c r="S768" s="34" t="str">
        <f aca="false">IF(Q768="","",B768+Lists!$Y$6)</f>
        <v/>
      </c>
      <c r="T768" s="29"/>
      <c r="U768" s="33" t="str">
        <f aca="true">IF(J768="","",IF(Q768="","—",IF(T768="Correct","Mastered",IF(OR(R768="Wrong",T768="Wrong"),"Keep reviewing",IF(AND(R768="",TODAY()&gt;=Q768),"Retry 1 DUE",IF(AND(R768="Correct",T768="",TODAY()&gt;=S768),"Retry 2 DUE",IF(R768="","Retry 1 scheduled","Retry 2 scheduled")))))))</f>
        <v/>
      </c>
    </row>
    <row r="769" customFormat="false" ht="15" hidden="false" customHeight="false" outlineLevel="0" collapsed="false">
      <c r="A769" s="27" t="str">
        <f aca="false">IF(COUNTA(B769:I769)=0,"",ROW()-4)</f>
        <v/>
      </c>
      <c r="B769" s="28"/>
      <c r="C769" s="29"/>
      <c r="D769" s="30"/>
      <c r="E769" s="29"/>
      <c r="F769" s="30"/>
      <c r="G769" s="31"/>
      <c r="H769" s="32"/>
      <c r="I769" s="32"/>
      <c r="J769" s="33" t="str">
        <f aca="false">IF(OR(H769="",I769=""),"",IF(UPPER(SUBSTITUTE(SUBSTITUTE(SUBSTITUTE(H769," ",""),",",""),";",""))=UPPER(SUBSTITUTE(SUBSTITUTE(SUBSTITUTE(I769," ",""),",",""),";","")),"Correct","Wrong"))</f>
        <v/>
      </c>
      <c r="K769" s="29"/>
      <c r="L769" s="29"/>
      <c r="M769" s="27" t="str">
        <f aca="false">IF(E769="","",IFERROR(INDEX(Lists!$G$5:$G$9,MATCH(E769,Lists!$F$5:$F$9,0)),""))</f>
        <v/>
      </c>
      <c r="N769" s="33" t="str">
        <f aca="false">IF(OR(L769="",M769=""),"",IF(L769&gt;M769,"Slow",IF(AND(J769="Wrong",L769&lt;0.5*M769),"Rushed?","OK")))</f>
        <v/>
      </c>
      <c r="O769" s="30"/>
      <c r="P769" s="30"/>
      <c r="Q769" s="34" t="str">
        <f aca="false">IF(OR(B769="",J769=""),"",IF(OR(J769="Wrong",K769="50-50",K769="Guess"),B769+Lists!$Y$5,""))</f>
        <v/>
      </c>
      <c r="R769" s="29"/>
      <c r="S769" s="34" t="str">
        <f aca="false">IF(Q769="","",B769+Lists!$Y$6)</f>
        <v/>
      </c>
      <c r="T769" s="29"/>
      <c r="U769" s="33" t="str">
        <f aca="true">IF(J769="","",IF(Q769="","—",IF(T769="Correct","Mastered",IF(OR(R769="Wrong",T769="Wrong"),"Keep reviewing",IF(AND(R769="",TODAY()&gt;=Q769),"Retry 1 DUE",IF(AND(R769="Correct",T769="",TODAY()&gt;=S769),"Retry 2 DUE",IF(R769="","Retry 1 scheduled","Retry 2 scheduled")))))))</f>
        <v/>
      </c>
    </row>
    <row r="770" customFormat="false" ht="15" hidden="false" customHeight="false" outlineLevel="0" collapsed="false">
      <c r="A770" s="27" t="str">
        <f aca="false">IF(COUNTA(B770:I770)=0,"",ROW()-4)</f>
        <v/>
      </c>
      <c r="B770" s="28"/>
      <c r="C770" s="29"/>
      <c r="D770" s="30"/>
      <c r="E770" s="29"/>
      <c r="F770" s="30"/>
      <c r="G770" s="31"/>
      <c r="H770" s="32"/>
      <c r="I770" s="32"/>
      <c r="J770" s="33" t="str">
        <f aca="false">IF(OR(H770="",I770=""),"",IF(UPPER(SUBSTITUTE(SUBSTITUTE(SUBSTITUTE(H770," ",""),",",""),";",""))=UPPER(SUBSTITUTE(SUBSTITUTE(SUBSTITUTE(I770," ",""),",",""),";","")),"Correct","Wrong"))</f>
        <v/>
      </c>
      <c r="K770" s="29"/>
      <c r="L770" s="29"/>
      <c r="M770" s="27" t="str">
        <f aca="false">IF(E770="","",IFERROR(INDEX(Lists!$G$5:$G$9,MATCH(E770,Lists!$F$5:$F$9,0)),""))</f>
        <v/>
      </c>
      <c r="N770" s="33" t="str">
        <f aca="false">IF(OR(L770="",M770=""),"",IF(L770&gt;M770,"Slow",IF(AND(J770="Wrong",L770&lt;0.5*M770),"Rushed?","OK")))</f>
        <v/>
      </c>
      <c r="O770" s="30"/>
      <c r="P770" s="30"/>
      <c r="Q770" s="34" t="str">
        <f aca="false">IF(OR(B770="",J770=""),"",IF(OR(J770="Wrong",K770="50-50",K770="Guess"),B770+Lists!$Y$5,""))</f>
        <v/>
      </c>
      <c r="R770" s="29"/>
      <c r="S770" s="34" t="str">
        <f aca="false">IF(Q770="","",B770+Lists!$Y$6)</f>
        <v/>
      </c>
      <c r="T770" s="29"/>
      <c r="U770" s="33" t="str">
        <f aca="true">IF(J770="","",IF(Q770="","—",IF(T770="Correct","Mastered",IF(OR(R770="Wrong",T770="Wrong"),"Keep reviewing",IF(AND(R770="",TODAY()&gt;=Q770),"Retry 1 DUE",IF(AND(R770="Correct",T770="",TODAY()&gt;=S770),"Retry 2 DUE",IF(R770="","Retry 1 scheduled","Retry 2 scheduled")))))))</f>
        <v/>
      </c>
    </row>
    <row r="771" customFormat="false" ht="15" hidden="false" customHeight="false" outlineLevel="0" collapsed="false">
      <c r="A771" s="27" t="str">
        <f aca="false">IF(COUNTA(B771:I771)=0,"",ROW()-4)</f>
        <v/>
      </c>
      <c r="B771" s="28"/>
      <c r="C771" s="29"/>
      <c r="D771" s="30"/>
      <c r="E771" s="29"/>
      <c r="F771" s="30"/>
      <c r="G771" s="31"/>
      <c r="H771" s="32"/>
      <c r="I771" s="32"/>
      <c r="J771" s="33" t="str">
        <f aca="false">IF(OR(H771="",I771=""),"",IF(UPPER(SUBSTITUTE(SUBSTITUTE(SUBSTITUTE(H771," ",""),",",""),";",""))=UPPER(SUBSTITUTE(SUBSTITUTE(SUBSTITUTE(I771," ",""),",",""),";","")),"Correct","Wrong"))</f>
        <v/>
      </c>
      <c r="K771" s="29"/>
      <c r="L771" s="29"/>
      <c r="M771" s="27" t="str">
        <f aca="false">IF(E771="","",IFERROR(INDEX(Lists!$G$5:$G$9,MATCH(E771,Lists!$F$5:$F$9,0)),""))</f>
        <v/>
      </c>
      <c r="N771" s="33" t="str">
        <f aca="false">IF(OR(L771="",M771=""),"",IF(L771&gt;M771,"Slow",IF(AND(J771="Wrong",L771&lt;0.5*M771),"Rushed?","OK")))</f>
        <v/>
      </c>
      <c r="O771" s="30"/>
      <c r="P771" s="30"/>
      <c r="Q771" s="34" t="str">
        <f aca="false">IF(OR(B771="",J771=""),"",IF(OR(J771="Wrong",K771="50-50",K771="Guess"),B771+Lists!$Y$5,""))</f>
        <v/>
      </c>
      <c r="R771" s="29"/>
      <c r="S771" s="34" t="str">
        <f aca="false">IF(Q771="","",B771+Lists!$Y$6)</f>
        <v/>
      </c>
      <c r="T771" s="29"/>
      <c r="U771" s="33" t="str">
        <f aca="true">IF(J771="","",IF(Q771="","—",IF(T771="Correct","Mastered",IF(OR(R771="Wrong",T771="Wrong"),"Keep reviewing",IF(AND(R771="",TODAY()&gt;=Q771),"Retry 1 DUE",IF(AND(R771="Correct",T771="",TODAY()&gt;=S771),"Retry 2 DUE",IF(R771="","Retry 1 scheduled","Retry 2 scheduled")))))))</f>
        <v/>
      </c>
    </row>
    <row r="772" customFormat="false" ht="15" hidden="false" customHeight="false" outlineLevel="0" collapsed="false">
      <c r="A772" s="27" t="str">
        <f aca="false">IF(COUNTA(B772:I772)=0,"",ROW()-4)</f>
        <v/>
      </c>
      <c r="B772" s="28"/>
      <c r="C772" s="29"/>
      <c r="D772" s="30"/>
      <c r="E772" s="29"/>
      <c r="F772" s="30"/>
      <c r="G772" s="31"/>
      <c r="H772" s="32"/>
      <c r="I772" s="32"/>
      <c r="J772" s="33" t="str">
        <f aca="false">IF(OR(H772="",I772=""),"",IF(UPPER(SUBSTITUTE(SUBSTITUTE(SUBSTITUTE(H772," ",""),",",""),";",""))=UPPER(SUBSTITUTE(SUBSTITUTE(SUBSTITUTE(I772," ",""),",",""),";","")),"Correct","Wrong"))</f>
        <v/>
      </c>
      <c r="K772" s="29"/>
      <c r="L772" s="29"/>
      <c r="M772" s="27" t="str">
        <f aca="false">IF(E772="","",IFERROR(INDEX(Lists!$G$5:$G$9,MATCH(E772,Lists!$F$5:$F$9,0)),""))</f>
        <v/>
      </c>
      <c r="N772" s="33" t="str">
        <f aca="false">IF(OR(L772="",M772=""),"",IF(L772&gt;M772,"Slow",IF(AND(J772="Wrong",L772&lt;0.5*M772),"Rushed?","OK")))</f>
        <v/>
      </c>
      <c r="O772" s="30"/>
      <c r="P772" s="30"/>
      <c r="Q772" s="34" t="str">
        <f aca="false">IF(OR(B772="",J772=""),"",IF(OR(J772="Wrong",K772="50-50",K772="Guess"),B772+Lists!$Y$5,""))</f>
        <v/>
      </c>
      <c r="R772" s="29"/>
      <c r="S772" s="34" t="str">
        <f aca="false">IF(Q772="","",B772+Lists!$Y$6)</f>
        <v/>
      </c>
      <c r="T772" s="29"/>
      <c r="U772" s="33" t="str">
        <f aca="true">IF(J772="","",IF(Q772="","—",IF(T772="Correct","Mastered",IF(OR(R772="Wrong",T772="Wrong"),"Keep reviewing",IF(AND(R772="",TODAY()&gt;=Q772),"Retry 1 DUE",IF(AND(R772="Correct",T772="",TODAY()&gt;=S772),"Retry 2 DUE",IF(R772="","Retry 1 scheduled","Retry 2 scheduled")))))))</f>
        <v/>
      </c>
    </row>
    <row r="773" customFormat="false" ht="15" hidden="false" customHeight="false" outlineLevel="0" collapsed="false">
      <c r="A773" s="27" t="str">
        <f aca="false">IF(COUNTA(B773:I773)=0,"",ROW()-4)</f>
        <v/>
      </c>
      <c r="B773" s="28"/>
      <c r="C773" s="29"/>
      <c r="D773" s="30"/>
      <c r="E773" s="29"/>
      <c r="F773" s="30"/>
      <c r="G773" s="31"/>
      <c r="H773" s="32"/>
      <c r="I773" s="32"/>
      <c r="J773" s="33" t="str">
        <f aca="false">IF(OR(H773="",I773=""),"",IF(UPPER(SUBSTITUTE(SUBSTITUTE(SUBSTITUTE(H773," ",""),",",""),";",""))=UPPER(SUBSTITUTE(SUBSTITUTE(SUBSTITUTE(I773," ",""),",",""),";","")),"Correct","Wrong"))</f>
        <v/>
      </c>
      <c r="K773" s="29"/>
      <c r="L773" s="29"/>
      <c r="M773" s="27" t="str">
        <f aca="false">IF(E773="","",IFERROR(INDEX(Lists!$G$5:$G$9,MATCH(E773,Lists!$F$5:$F$9,0)),""))</f>
        <v/>
      </c>
      <c r="N773" s="33" t="str">
        <f aca="false">IF(OR(L773="",M773=""),"",IF(L773&gt;M773,"Slow",IF(AND(J773="Wrong",L773&lt;0.5*M773),"Rushed?","OK")))</f>
        <v/>
      </c>
      <c r="O773" s="30"/>
      <c r="P773" s="30"/>
      <c r="Q773" s="34" t="str">
        <f aca="false">IF(OR(B773="",J773=""),"",IF(OR(J773="Wrong",K773="50-50",K773="Guess"),B773+Lists!$Y$5,""))</f>
        <v/>
      </c>
      <c r="R773" s="29"/>
      <c r="S773" s="34" t="str">
        <f aca="false">IF(Q773="","",B773+Lists!$Y$6)</f>
        <v/>
      </c>
      <c r="T773" s="29"/>
      <c r="U773" s="33" t="str">
        <f aca="true">IF(J773="","",IF(Q773="","—",IF(T773="Correct","Mastered",IF(OR(R773="Wrong",T773="Wrong"),"Keep reviewing",IF(AND(R773="",TODAY()&gt;=Q773),"Retry 1 DUE",IF(AND(R773="Correct",T773="",TODAY()&gt;=S773),"Retry 2 DUE",IF(R773="","Retry 1 scheduled","Retry 2 scheduled")))))))</f>
        <v/>
      </c>
    </row>
    <row r="774" customFormat="false" ht="15" hidden="false" customHeight="false" outlineLevel="0" collapsed="false">
      <c r="A774" s="27" t="str">
        <f aca="false">IF(COUNTA(B774:I774)=0,"",ROW()-4)</f>
        <v/>
      </c>
      <c r="B774" s="28"/>
      <c r="C774" s="29"/>
      <c r="D774" s="30"/>
      <c r="E774" s="29"/>
      <c r="F774" s="30"/>
      <c r="G774" s="31"/>
      <c r="H774" s="32"/>
      <c r="I774" s="32"/>
      <c r="J774" s="33" t="str">
        <f aca="false">IF(OR(H774="",I774=""),"",IF(UPPER(SUBSTITUTE(SUBSTITUTE(SUBSTITUTE(H774," ",""),",",""),";",""))=UPPER(SUBSTITUTE(SUBSTITUTE(SUBSTITUTE(I774," ",""),",",""),";","")),"Correct","Wrong"))</f>
        <v/>
      </c>
      <c r="K774" s="29"/>
      <c r="L774" s="29"/>
      <c r="M774" s="27" t="str">
        <f aca="false">IF(E774="","",IFERROR(INDEX(Lists!$G$5:$G$9,MATCH(E774,Lists!$F$5:$F$9,0)),""))</f>
        <v/>
      </c>
      <c r="N774" s="33" t="str">
        <f aca="false">IF(OR(L774="",M774=""),"",IF(L774&gt;M774,"Slow",IF(AND(J774="Wrong",L774&lt;0.5*M774),"Rushed?","OK")))</f>
        <v/>
      </c>
      <c r="O774" s="30"/>
      <c r="P774" s="30"/>
      <c r="Q774" s="34" t="str">
        <f aca="false">IF(OR(B774="",J774=""),"",IF(OR(J774="Wrong",K774="50-50",K774="Guess"),B774+Lists!$Y$5,""))</f>
        <v/>
      </c>
      <c r="R774" s="29"/>
      <c r="S774" s="34" t="str">
        <f aca="false">IF(Q774="","",B774+Lists!$Y$6)</f>
        <v/>
      </c>
      <c r="T774" s="29"/>
      <c r="U774" s="33" t="str">
        <f aca="true">IF(J774="","",IF(Q774="","—",IF(T774="Correct","Mastered",IF(OR(R774="Wrong",T774="Wrong"),"Keep reviewing",IF(AND(R774="",TODAY()&gt;=Q774),"Retry 1 DUE",IF(AND(R774="Correct",T774="",TODAY()&gt;=S774),"Retry 2 DUE",IF(R774="","Retry 1 scheduled","Retry 2 scheduled")))))))</f>
        <v/>
      </c>
    </row>
    <row r="775" customFormat="false" ht="15" hidden="false" customHeight="false" outlineLevel="0" collapsed="false">
      <c r="A775" s="27" t="str">
        <f aca="false">IF(COUNTA(B775:I775)=0,"",ROW()-4)</f>
        <v/>
      </c>
      <c r="B775" s="28"/>
      <c r="C775" s="29"/>
      <c r="D775" s="30"/>
      <c r="E775" s="29"/>
      <c r="F775" s="30"/>
      <c r="G775" s="31"/>
      <c r="H775" s="32"/>
      <c r="I775" s="32"/>
      <c r="J775" s="33" t="str">
        <f aca="false">IF(OR(H775="",I775=""),"",IF(UPPER(SUBSTITUTE(SUBSTITUTE(SUBSTITUTE(H775," ",""),",",""),";",""))=UPPER(SUBSTITUTE(SUBSTITUTE(SUBSTITUTE(I775," ",""),",",""),";","")),"Correct","Wrong"))</f>
        <v/>
      </c>
      <c r="K775" s="29"/>
      <c r="L775" s="29"/>
      <c r="M775" s="27" t="str">
        <f aca="false">IF(E775="","",IFERROR(INDEX(Lists!$G$5:$G$9,MATCH(E775,Lists!$F$5:$F$9,0)),""))</f>
        <v/>
      </c>
      <c r="N775" s="33" t="str">
        <f aca="false">IF(OR(L775="",M775=""),"",IF(L775&gt;M775,"Slow",IF(AND(J775="Wrong",L775&lt;0.5*M775),"Rushed?","OK")))</f>
        <v/>
      </c>
      <c r="O775" s="30"/>
      <c r="P775" s="30"/>
      <c r="Q775" s="34" t="str">
        <f aca="false">IF(OR(B775="",J775=""),"",IF(OR(J775="Wrong",K775="50-50",K775="Guess"),B775+Lists!$Y$5,""))</f>
        <v/>
      </c>
      <c r="R775" s="29"/>
      <c r="S775" s="34" t="str">
        <f aca="false">IF(Q775="","",B775+Lists!$Y$6)</f>
        <v/>
      </c>
      <c r="T775" s="29"/>
      <c r="U775" s="33" t="str">
        <f aca="true">IF(J775="","",IF(Q775="","—",IF(T775="Correct","Mastered",IF(OR(R775="Wrong",T775="Wrong"),"Keep reviewing",IF(AND(R775="",TODAY()&gt;=Q775),"Retry 1 DUE",IF(AND(R775="Correct",T775="",TODAY()&gt;=S775),"Retry 2 DUE",IF(R775="","Retry 1 scheduled","Retry 2 scheduled")))))))</f>
        <v/>
      </c>
    </row>
    <row r="776" customFormat="false" ht="15" hidden="false" customHeight="false" outlineLevel="0" collapsed="false">
      <c r="A776" s="27" t="str">
        <f aca="false">IF(COUNTA(B776:I776)=0,"",ROW()-4)</f>
        <v/>
      </c>
      <c r="B776" s="28"/>
      <c r="C776" s="29"/>
      <c r="D776" s="30"/>
      <c r="E776" s="29"/>
      <c r="F776" s="30"/>
      <c r="G776" s="31"/>
      <c r="H776" s="32"/>
      <c r="I776" s="32"/>
      <c r="J776" s="33" t="str">
        <f aca="false">IF(OR(H776="",I776=""),"",IF(UPPER(SUBSTITUTE(SUBSTITUTE(SUBSTITUTE(H776," ",""),",",""),";",""))=UPPER(SUBSTITUTE(SUBSTITUTE(SUBSTITUTE(I776," ",""),",",""),";","")),"Correct","Wrong"))</f>
        <v/>
      </c>
      <c r="K776" s="29"/>
      <c r="L776" s="29"/>
      <c r="M776" s="27" t="str">
        <f aca="false">IF(E776="","",IFERROR(INDEX(Lists!$G$5:$G$9,MATCH(E776,Lists!$F$5:$F$9,0)),""))</f>
        <v/>
      </c>
      <c r="N776" s="33" t="str">
        <f aca="false">IF(OR(L776="",M776=""),"",IF(L776&gt;M776,"Slow",IF(AND(J776="Wrong",L776&lt;0.5*M776),"Rushed?","OK")))</f>
        <v/>
      </c>
      <c r="O776" s="30"/>
      <c r="P776" s="30"/>
      <c r="Q776" s="34" t="str">
        <f aca="false">IF(OR(B776="",J776=""),"",IF(OR(J776="Wrong",K776="50-50",K776="Guess"),B776+Lists!$Y$5,""))</f>
        <v/>
      </c>
      <c r="R776" s="29"/>
      <c r="S776" s="34" t="str">
        <f aca="false">IF(Q776="","",B776+Lists!$Y$6)</f>
        <v/>
      </c>
      <c r="T776" s="29"/>
      <c r="U776" s="33" t="str">
        <f aca="true">IF(J776="","",IF(Q776="","—",IF(T776="Correct","Mastered",IF(OR(R776="Wrong",T776="Wrong"),"Keep reviewing",IF(AND(R776="",TODAY()&gt;=Q776),"Retry 1 DUE",IF(AND(R776="Correct",T776="",TODAY()&gt;=S776),"Retry 2 DUE",IF(R776="","Retry 1 scheduled","Retry 2 scheduled")))))))</f>
        <v/>
      </c>
    </row>
    <row r="777" customFormat="false" ht="15" hidden="false" customHeight="false" outlineLevel="0" collapsed="false">
      <c r="A777" s="27" t="str">
        <f aca="false">IF(COUNTA(B777:I777)=0,"",ROW()-4)</f>
        <v/>
      </c>
      <c r="B777" s="28"/>
      <c r="C777" s="29"/>
      <c r="D777" s="30"/>
      <c r="E777" s="29"/>
      <c r="F777" s="30"/>
      <c r="G777" s="31"/>
      <c r="H777" s="32"/>
      <c r="I777" s="32"/>
      <c r="J777" s="33" t="str">
        <f aca="false">IF(OR(H777="",I777=""),"",IF(UPPER(SUBSTITUTE(SUBSTITUTE(SUBSTITUTE(H777," ",""),",",""),";",""))=UPPER(SUBSTITUTE(SUBSTITUTE(SUBSTITUTE(I777," ",""),",",""),";","")),"Correct","Wrong"))</f>
        <v/>
      </c>
      <c r="K777" s="29"/>
      <c r="L777" s="29"/>
      <c r="M777" s="27" t="str">
        <f aca="false">IF(E777="","",IFERROR(INDEX(Lists!$G$5:$G$9,MATCH(E777,Lists!$F$5:$F$9,0)),""))</f>
        <v/>
      </c>
      <c r="N777" s="33" t="str">
        <f aca="false">IF(OR(L777="",M777=""),"",IF(L777&gt;M777,"Slow",IF(AND(J777="Wrong",L777&lt;0.5*M777),"Rushed?","OK")))</f>
        <v/>
      </c>
      <c r="O777" s="30"/>
      <c r="P777" s="30"/>
      <c r="Q777" s="34" t="str">
        <f aca="false">IF(OR(B777="",J777=""),"",IF(OR(J777="Wrong",K777="50-50",K777="Guess"),B777+Lists!$Y$5,""))</f>
        <v/>
      </c>
      <c r="R777" s="29"/>
      <c r="S777" s="34" t="str">
        <f aca="false">IF(Q777="","",B777+Lists!$Y$6)</f>
        <v/>
      </c>
      <c r="T777" s="29"/>
      <c r="U777" s="33" t="str">
        <f aca="true">IF(J777="","",IF(Q777="","—",IF(T777="Correct","Mastered",IF(OR(R777="Wrong",T777="Wrong"),"Keep reviewing",IF(AND(R777="",TODAY()&gt;=Q777),"Retry 1 DUE",IF(AND(R777="Correct",T777="",TODAY()&gt;=S777),"Retry 2 DUE",IF(R777="","Retry 1 scheduled","Retry 2 scheduled")))))))</f>
        <v/>
      </c>
    </row>
    <row r="778" customFormat="false" ht="15" hidden="false" customHeight="false" outlineLevel="0" collapsed="false">
      <c r="A778" s="27" t="str">
        <f aca="false">IF(COUNTA(B778:I778)=0,"",ROW()-4)</f>
        <v/>
      </c>
      <c r="B778" s="28"/>
      <c r="C778" s="29"/>
      <c r="D778" s="30"/>
      <c r="E778" s="29"/>
      <c r="F778" s="30"/>
      <c r="G778" s="31"/>
      <c r="H778" s="32"/>
      <c r="I778" s="32"/>
      <c r="J778" s="33" t="str">
        <f aca="false">IF(OR(H778="",I778=""),"",IF(UPPER(SUBSTITUTE(SUBSTITUTE(SUBSTITUTE(H778," ",""),",",""),";",""))=UPPER(SUBSTITUTE(SUBSTITUTE(SUBSTITUTE(I778," ",""),",",""),";","")),"Correct","Wrong"))</f>
        <v/>
      </c>
      <c r="K778" s="29"/>
      <c r="L778" s="29"/>
      <c r="M778" s="27" t="str">
        <f aca="false">IF(E778="","",IFERROR(INDEX(Lists!$G$5:$G$9,MATCH(E778,Lists!$F$5:$F$9,0)),""))</f>
        <v/>
      </c>
      <c r="N778" s="33" t="str">
        <f aca="false">IF(OR(L778="",M778=""),"",IF(L778&gt;M778,"Slow",IF(AND(J778="Wrong",L778&lt;0.5*M778),"Rushed?","OK")))</f>
        <v/>
      </c>
      <c r="O778" s="30"/>
      <c r="P778" s="30"/>
      <c r="Q778" s="34" t="str">
        <f aca="false">IF(OR(B778="",J778=""),"",IF(OR(J778="Wrong",K778="50-50",K778="Guess"),B778+Lists!$Y$5,""))</f>
        <v/>
      </c>
      <c r="R778" s="29"/>
      <c r="S778" s="34" t="str">
        <f aca="false">IF(Q778="","",B778+Lists!$Y$6)</f>
        <v/>
      </c>
      <c r="T778" s="29"/>
      <c r="U778" s="33" t="str">
        <f aca="true">IF(J778="","",IF(Q778="","—",IF(T778="Correct","Mastered",IF(OR(R778="Wrong",T778="Wrong"),"Keep reviewing",IF(AND(R778="",TODAY()&gt;=Q778),"Retry 1 DUE",IF(AND(R778="Correct",T778="",TODAY()&gt;=S778),"Retry 2 DUE",IF(R778="","Retry 1 scheduled","Retry 2 scheduled")))))))</f>
        <v/>
      </c>
    </row>
    <row r="779" customFormat="false" ht="15" hidden="false" customHeight="false" outlineLevel="0" collapsed="false">
      <c r="A779" s="27" t="str">
        <f aca="false">IF(COUNTA(B779:I779)=0,"",ROW()-4)</f>
        <v/>
      </c>
      <c r="B779" s="28"/>
      <c r="C779" s="29"/>
      <c r="D779" s="30"/>
      <c r="E779" s="29"/>
      <c r="F779" s="30"/>
      <c r="G779" s="31"/>
      <c r="H779" s="32"/>
      <c r="I779" s="32"/>
      <c r="J779" s="33" t="str">
        <f aca="false">IF(OR(H779="",I779=""),"",IF(UPPER(SUBSTITUTE(SUBSTITUTE(SUBSTITUTE(H779," ",""),",",""),";",""))=UPPER(SUBSTITUTE(SUBSTITUTE(SUBSTITUTE(I779," ",""),",",""),";","")),"Correct","Wrong"))</f>
        <v/>
      </c>
      <c r="K779" s="29"/>
      <c r="L779" s="29"/>
      <c r="M779" s="27" t="str">
        <f aca="false">IF(E779="","",IFERROR(INDEX(Lists!$G$5:$G$9,MATCH(E779,Lists!$F$5:$F$9,0)),""))</f>
        <v/>
      </c>
      <c r="N779" s="33" t="str">
        <f aca="false">IF(OR(L779="",M779=""),"",IF(L779&gt;M779,"Slow",IF(AND(J779="Wrong",L779&lt;0.5*M779),"Rushed?","OK")))</f>
        <v/>
      </c>
      <c r="O779" s="30"/>
      <c r="P779" s="30"/>
      <c r="Q779" s="34" t="str">
        <f aca="false">IF(OR(B779="",J779=""),"",IF(OR(J779="Wrong",K779="50-50",K779="Guess"),B779+Lists!$Y$5,""))</f>
        <v/>
      </c>
      <c r="R779" s="29"/>
      <c r="S779" s="34" t="str">
        <f aca="false">IF(Q779="","",B779+Lists!$Y$6)</f>
        <v/>
      </c>
      <c r="T779" s="29"/>
      <c r="U779" s="33" t="str">
        <f aca="true">IF(J779="","",IF(Q779="","—",IF(T779="Correct","Mastered",IF(OR(R779="Wrong",T779="Wrong"),"Keep reviewing",IF(AND(R779="",TODAY()&gt;=Q779),"Retry 1 DUE",IF(AND(R779="Correct",T779="",TODAY()&gt;=S779),"Retry 2 DUE",IF(R779="","Retry 1 scheduled","Retry 2 scheduled")))))))</f>
        <v/>
      </c>
    </row>
    <row r="780" customFormat="false" ht="15" hidden="false" customHeight="false" outlineLevel="0" collapsed="false">
      <c r="A780" s="27" t="str">
        <f aca="false">IF(COUNTA(B780:I780)=0,"",ROW()-4)</f>
        <v/>
      </c>
      <c r="B780" s="28"/>
      <c r="C780" s="29"/>
      <c r="D780" s="30"/>
      <c r="E780" s="29"/>
      <c r="F780" s="30"/>
      <c r="G780" s="31"/>
      <c r="H780" s="32"/>
      <c r="I780" s="32"/>
      <c r="J780" s="33" t="str">
        <f aca="false">IF(OR(H780="",I780=""),"",IF(UPPER(SUBSTITUTE(SUBSTITUTE(SUBSTITUTE(H780," ",""),",",""),";",""))=UPPER(SUBSTITUTE(SUBSTITUTE(SUBSTITUTE(I780," ",""),",",""),";","")),"Correct","Wrong"))</f>
        <v/>
      </c>
      <c r="K780" s="29"/>
      <c r="L780" s="29"/>
      <c r="M780" s="27" t="str">
        <f aca="false">IF(E780="","",IFERROR(INDEX(Lists!$G$5:$G$9,MATCH(E780,Lists!$F$5:$F$9,0)),""))</f>
        <v/>
      </c>
      <c r="N780" s="33" t="str">
        <f aca="false">IF(OR(L780="",M780=""),"",IF(L780&gt;M780,"Slow",IF(AND(J780="Wrong",L780&lt;0.5*M780),"Rushed?","OK")))</f>
        <v/>
      </c>
      <c r="O780" s="30"/>
      <c r="P780" s="30"/>
      <c r="Q780" s="34" t="str">
        <f aca="false">IF(OR(B780="",J780=""),"",IF(OR(J780="Wrong",K780="50-50",K780="Guess"),B780+Lists!$Y$5,""))</f>
        <v/>
      </c>
      <c r="R780" s="29"/>
      <c r="S780" s="34" t="str">
        <f aca="false">IF(Q780="","",B780+Lists!$Y$6)</f>
        <v/>
      </c>
      <c r="T780" s="29"/>
      <c r="U780" s="33" t="str">
        <f aca="true">IF(J780="","",IF(Q780="","—",IF(T780="Correct","Mastered",IF(OR(R780="Wrong",T780="Wrong"),"Keep reviewing",IF(AND(R780="",TODAY()&gt;=Q780),"Retry 1 DUE",IF(AND(R780="Correct",T780="",TODAY()&gt;=S780),"Retry 2 DUE",IF(R780="","Retry 1 scheduled","Retry 2 scheduled")))))))</f>
        <v/>
      </c>
    </row>
    <row r="781" customFormat="false" ht="15" hidden="false" customHeight="false" outlineLevel="0" collapsed="false">
      <c r="A781" s="27" t="str">
        <f aca="false">IF(COUNTA(B781:I781)=0,"",ROW()-4)</f>
        <v/>
      </c>
      <c r="B781" s="28"/>
      <c r="C781" s="29"/>
      <c r="D781" s="30"/>
      <c r="E781" s="29"/>
      <c r="F781" s="30"/>
      <c r="G781" s="31"/>
      <c r="H781" s="32"/>
      <c r="I781" s="32"/>
      <c r="J781" s="33" t="str">
        <f aca="false">IF(OR(H781="",I781=""),"",IF(UPPER(SUBSTITUTE(SUBSTITUTE(SUBSTITUTE(H781," ",""),",",""),";",""))=UPPER(SUBSTITUTE(SUBSTITUTE(SUBSTITUTE(I781," ",""),",",""),";","")),"Correct","Wrong"))</f>
        <v/>
      </c>
      <c r="K781" s="29"/>
      <c r="L781" s="29"/>
      <c r="M781" s="27" t="str">
        <f aca="false">IF(E781="","",IFERROR(INDEX(Lists!$G$5:$G$9,MATCH(E781,Lists!$F$5:$F$9,0)),""))</f>
        <v/>
      </c>
      <c r="N781" s="33" t="str">
        <f aca="false">IF(OR(L781="",M781=""),"",IF(L781&gt;M781,"Slow",IF(AND(J781="Wrong",L781&lt;0.5*M781),"Rushed?","OK")))</f>
        <v/>
      </c>
      <c r="O781" s="30"/>
      <c r="P781" s="30"/>
      <c r="Q781" s="34" t="str">
        <f aca="false">IF(OR(B781="",J781=""),"",IF(OR(J781="Wrong",K781="50-50",K781="Guess"),B781+Lists!$Y$5,""))</f>
        <v/>
      </c>
      <c r="R781" s="29"/>
      <c r="S781" s="34" t="str">
        <f aca="false">IF(Q781="","",B781+Lists!$Y$6)</f>
        <v/>
      </c>
      <c r="T781" s="29"/>
      <c r="U781" s="33" t="str">
        <f aca="true">IF(J781="","",IF(Q781="","—",IF(T781="Correct","Mastered",IF(OR(R781="Wrong",T781="Wrong"),"Keep reviewing",IF(AND(R781="",TODAY()&gt;=Q781),"Retry 1 DUE",IF(AND(R781="Correct",T781="",TODAY()&gt;=S781),"Retry 2 DUE",IF(R781="","Retry 1 scheduled","Retry 2 scheduled")))))))</f>
        <v/>
      </c>
    </row>
    <row r="782" customFormat="false" ht="15" hidden="false" customHeight="false" outlineLevel="0" collapsed="false">
      <c r="A782" s="27" t="str">
        <f aca="false">IF(COUNTA(B782:I782)=0,"",ROW()-4)</f>
        <v/>
      </c>
      <c r="B782" s="28"/>
      <c r="C782" s="29"/>
      <c r="D782" s="30"/>
      <c r="E782" s="29"/>
      <c r="F782" s="30"/>
      <c r="G782" s="31"/>
      <c r="H782" s="32"/>
      <c r="I782" s="32"/>
      <c r="J782" s="33" t="str">
        <f aca="false">IF(OR(H782="",I782=""),"",IF(UPPER(SUBSTITUTE(SUBSTITUTE(SUBSTITUTE(H782," ",""),",",""),";",""))=UPPER(SUBSTITUTE(SUBSTITUTE(SUBSTITUTE(I782," ",""),",",""),";","")),"Correct","Wrong"))</f>
        <v/>
      </c>
      <c r="K782" s="29"/>
      <c r="L782" s="29"/>
      <c r="M782" s="27" t="str">
        <f aca="false">IF(E782="","",IFERROR(INDEX(Lists!$G$5:$G$9,MATCH(E782,Lists!$F$5:$F$9,0)),""))</f>
        <v/>
      </c>
      <c r="N782" s="33" t="str">
        <f aca="false">IF(OR(L782="",M782=""),"",IF(L782&gt;M782,"Slow",IF(AND(J782="Wrong",L782&lt;0.5*M782),"Rushed?","OK")))</f>
        <v/>
      </c>
      <c r="O782" s="30"/>
      <c r="P782" s="30"/>
      <c r="Q782" s="34" t="str">
        <f aca="false">IF(OR(B782="",J782=""),"",IF(OR(J782="Wrong",K782="50-50",K782="Guess"),B782+Lists!$Y$5,""))</f>
        <v/>
      </c>
      <c r="R782" s="29"/>
      <c r="S782" s="34" t="str">
        <f aca="false">IF(Q782="","",B782+Lists!$Y$6)</f>
        <v/>
      </c>
      <c r="T782" s="29"/>
      <c r="U782" s="33" t="str">
        <f aca="true">IF(J782="","",IF(Q782="","—",IF(T782="Correct","Mastered",IF(OR(R782="Wrong",T782="Wrong"),"Keep reviewing",IF(AND(R782="",TODAY()&gt;=Q782),"Retry 1 DUE",IF(AND(R782="Correct",T782="",TODAY()&gt;=S782),"Retry 2 DUE",IF(R782="","Retry 1 scheduled","Retry 2 scheduled")))))))</f>
        <v/>
      </c>
    </row>
    <row r="783" customFormat="false" ht="15" hidden="false" customHeight="false" outlineLevel="0" collapsed="false">
      <c r="A783" s="27" t="str">
        <f aca="false">IF(COUNTA(B783:I783)=0,"",ROW()-4)</f>
        <v/>
      </c>
      <c r="B783" s="28"/>
      <c r="C783" s="29"/>
      <c r="D783" s="30"/>
      <c r="E783" s="29"/>
      <c r="F783" s="30"/>
      <c r="G783" s="31"/>
      <c r="H783" s="32"/>
      <c r="I783" s="32"/>
      <c r="J783" s="33" t="str">
        <f aca="false">IF(OR(H783="",I783=""),"",IF(UPPER(SUBSTITUTE(SUBSTITUTE(SUBSTITUTE(H783," ",""),",",""),";",""))=UPPER(SUBSTITUTE(SUBSTITUTE(SUBSTITUTE(I783," ",""),",",""),";","")),"Correct","Wrong"))</f>
        <v/>
      </c>
      <c r="K783" s="29"/>
      <c r="L783" s="29"/>
      <c r="M783" s="27" t="str">
        <f aca="false">IF(E783="","",IFERROR(INDEX(Lists!$G$5:$G$9,MATCH(E783,Lists!$F$5:$F$9,0)),""))</f>
        <v/>
      </c>
      <c r="N783" s="33" t="str">
        <f aca="false">IF(OR(L783="",M783=""),"",IF(L783&gt;M783,"Slow",IF(AND(J783="Wrong",L783&lt;0.5*M783),"Rushed?","OK")))</f>
        <v/>
      </c>
      <c r="O783" s="30"/>
      <c r="P783" s="30"/>
      <c r="Q783" s="34" t="str">
        <f aca="false">IF(OR(B783="",J783=""),"",IF(OR(J783="Wrong",K783="50-50",K783="Guess"),B783+Lists!$Y$5,""))</f>
        <v/>
      </c>
      <c r="R783" s="29"/>
      <c r="S783" s="34" t="str">
        <f aca="false">IF(Q783="","",B783+Lists!$Y$6)</f>
        <v/>
      </c>
      <c r="T783" s="29"/>
      <c r="U783" s="33" t="str">
        <f aca="true">IF(J783="","",IF(Q783="","—",IF(T783="Correct","Mastered",IF(OR(R783="Wrong",T783="Wrong"),"Keep reviewing",IF(AND(R783="",TODAY()&gt;=Q783),"Retry 1 DUE",IF(AND(R783="Correct",T783="",TODAY()&gt;=S783),"Retry 2 DUE",IF(R783="","Retry 1 scheduled","Retry 2 scheduled")))))))</f>
        <v/>
      </c>
    </row>
    <row r="784" customFormat="false" ht="15" hidden="false" customHeight="false" outlineLevel="0" collapsed="false">
      <c r="A784" s="27" t="str">
        <f aca="false">IF(COUNTA(B784:I784)=0,"",ROW()-4)</f>
        <v/>
      </c>
      <c r="B784" s="28"/>
      <c r="C784" s="29"/>
      <c r="D784" s="30"/>
      <c r="E784" s="29"/>
      <c r="F784" s="30"/>
      <c r="G784" s="31"/>
      <c r="H784" s="32"/>
      <c r="I784" s="32"/>
      <c r="J784" s="33" t="str">
        <f aca="false">IF(OR(H784="",I784=""),"",IF(UPPER(SUBSTITUTE(SUBSTITUTE(SUBSTITUTE(H784," ",""),",",""),";",""))=UPPER(SUBSTITUTE(SUBSTITUTE(SUBSTITUTE(I784," ",""),",",""),";","")),"Correct","Wrong"))</f>
        <v/>
      </c>
      <c r="K784" s="29"/>
      <c r="L784" s="29"/>
      <c r="M784" s="27" t="str">
        <f aca="false">IF(E784="","",IFERROR(INDEX(Lists!$G$5:$G$9,MATCH(E784,Lists!$F$5:$F$9,0)),""))</f>
        <v/>
      </c>
      <c r="N784" s="33" t="str">
        <f aca="false">IF(OR(L784="",M784=""),"",IF(L784&gt;M784,"Slow",IF(AND(J784="Wrong",L784&lt;0.5*M784),"Rushed?","OK")))</f>
        <v/>
      </c>
      <c r="O784" s="30"/>
      <c r="P784" s="30"/>
      <c r="Q784" s="34" t="str">
        <f aca="false">IF(OR(B784="",J784=""),"",IF(OR(J784="Wrong",K784="50-50",K784="Guess"),B784+Lists!$Y$5,""))</f>
        <v/>
      </c>
      <c r="R784" s="29"/>
      <c r="S784" s="34" t="str">
        <f aca="false">IF(Q784="","",B784+Lists!$Y$6)</f>
        <v/>
      </c>
      <c r="T784" s="29"/>
      <c r="U784" s="33" t="str">
        <f aca="true">IF(J784="","",IF(Q784="","—",IF(T784="Correct","Mastered",IF(OR(R784="Wrong",T784="Wrong"),"Keep reviewing",IF(AND(R784="",TODAY()&gt;=Q784),"Retry 1 DUE",IF(AND(R784="Correct",T784="",TODAY()&gt;=S784),"Retry 2 DUE",IF(R784="","Retry 1 scheduled","Retry 2 scheduled")))))))</f>
        <v/>
      </c>
    </row>
    <row r="785" customFormat="false" ht="15" hidden="false" customHeight="false" outlineLevel="0" collapsed="false">
      <c r="A785" s="27" t="str">
        <f aca="false">IF(COUNTA(B785:I785)=0,"",ROW()-4)</f>
        <v/>
      </c>
      <c r="B785" s="28"/>
      <c r="C785" s="29"/>
      <c r="D785" s="30"/>
      <c r="E785" s="29"/>
      <c r="F785" s="30"/>
      <c r="G785" s="31"/>
      <c r="H785" s="32"/>
      <c r="I785" s="32"/>
      <c r="J785" s="33" t="str">
        <f aca="false">IF(OR(H785="",I785=""),"",IF(UPPER(SUBSTITUTE(SUBSTITUTE(SUBSTITUTE(H785," ",""),",",""),";",""))=UPPER(SUBSTITUTE(SUBSTITUTE(SUBSTITUTE(I785," ",""),",",""),";","")),"Correct","Wrong"))</f>
        <v/>
      </c>
      <c r="K785" s="29"/>
      <c r="L785" s="29"/>
      <c r="M785" s="27" t="str">
        <f aca="false">IF(E785="","",IFERROR(INDEX(Lists!$G$5:$G$9,MATCH(E785,Lists!$F$5:$F$9,0)),""))</f>
        <v/>
      </c>
      <c r="N785" s="33" t="str">
        <f aca="false">IF(OR(L785="",M785=""),"",IF(L785&gt;M785,"Slow",IF(AND(J785="Wrong",L785&lt;0.5*M785),"Rushed?","OK")))</f>
        <v/>
      </c>
      <c r="O785" s="30"/>
      <c r="P785" s="30"/>
      <c r="Q785" s="34" t="str">
        <f aca="false">IF(OR(B785="",J785=""),"",IF(OR(J785="Wrong",K785="50-50",K785="Guess"),B785+Lists!$Y$5,""))</f>
        <v/>
      </c>
      <c r="R785" s="29"/>
      <c r="S785" s="34" t="str">
        <f aca="false">IF(Q785="","",B785+Lists!$Y$6)</f>
        <v/>
      </c>
      <c r="T785" s="29"/>
      <c r="U785" s="33" t="str">
        <f aca="true">IF(J785="","",IF(Q785="","—",IF(T785="Correct","Mastered",IF(OR(R785="Wrong",T785="Wrong"),"Keep reviewing",IF(AND(R785="",TODAY()&gt;=Q785),"Retry 1 DUE",IF(AND(R785="Correct",T785="",TODAY()&gt;=S785),"Retry 2 DUE",IF(R785="","Retry 1 scheduled","Retry 2 scheduled")))))))</f>
        <v/>
      </c>
    </row>
    <row r="786" customFormat="false" ht="15" hidden="false" customHeight="false" outlineLevel="0" collapsed="false">
      <c r="A786" s="27" t="str">
        <f aca="false">IF(COUNTA(B786:I786)=0,"",ROW()-4)</f>
        <v/>
      </c>
      <c r="B786" s="28"/>
      <c r="C786" s="29"/>
      <c r="D786" s="30"/>
      <c r="E786" s="29"/>
      <c r="F786" s="30"/>
      <c r="G786" s="31"/>
      <c r="H786" s="32"/>
      <c r="I786" s="32"/>
      <c r="J786" s="33" t="str">
        <f aca="false">IF(OR(H786="",I786=""),"",IF(UPPER(SUBSTITUTE(SUBSTITUTE(SUBSTITUTE(H786," ",""),",",""),";",""))=UPPER(SUBSTITUTE(SUBSTITUTE(SUBSTITUTE(I786," ",""),",",""),";","")),"Correct","Wrong"))</f>
        <v/>
      </c>
      <c r="K786" s="29"/>
      <c r="L786" s="29"/>
      <c r="M786" s="27" t="str">
        <f aca="false">IF(E786="","",IFERROR(INDEX(Lists!$G$5:$G$9,MATCH(E786,Lists!$F$5:$F$9,0)),""))</f>
        <v/>
      </c>
      <c r="N786" s="33" t="str">
        <f aca="false">IF(OR(L786="",M786=""),"",IF(L786&gt;M786,"Slow",IF(AND(J786="Wrong",L786&lt;0.5*M786),"Rushed?","OK")))</f>
        <v/>
      </c>
      <c r="O786" s="30"/>
      <c r="P786" s="30"/>
      <c r="Q786" s="34" t="str">
        <f aca="false">IF(OR(B786="",J786=""),"",IF(OR(J786="Wrong",K786="50-50",K786="Guess"),B786+Lists!$Y$5,""))</f>
        <v/>
      </c>
      <c r="R786" s="29"/>
      <c r="S786" s="34" t="str">
        <f aca="false">IF(Q786="","",B786+Lists!$Y$6)</f>
        <v/>
      </c>
      <c r="T786" s="29"/>
      <c r="U786" s="33" t="str">
        <f aca="true">IF(J786="","",IF(Q786="","—",IF(T786="Correct","Mastered",IF(OR(R786="Wrong",T786="Wrong"),"Keep reviewing",IF(AND(R786="",TODAY()&gt;=Q786),"Retry 1 DUE",IF(AND(R786="Correct",T786="",TODAY()&gt;=S786),"Retry 2 DUE",IF(R786="","Retry 1 scheduled","Retry 2 scheduled")))))))</f>
        <v/>
      </c>
    </row>
    <row r="787" customFormat="false" ht="15" hidden="false" customHeight="false" outlineLevel="0" collapsed="false">
      <c r="A787" s="27" t="str">
        <f aca="false">IF(COUNTA(B787:I787)=0,"",ROW()-4)</f>
        <v/>
      </c>
      <c r="B787" s="28"/>
      <c r="C787" s="29"/>
      <c r="D787" s="30"/>
      <c r="E787" s="29"/>
      <c r="F787" s="30"/>
      <c r="G787" s="31"/>
      <c r="H787" s="32"/>
      <c r="I787" s="32"/>
      <c r="J787" s="33" t="str">
        <f aca="false">IF(OR(H787="",I787=""),"",IF(UPPER(SUBSTITUTE(SUBSTITUTE(SUBSTITUTE(H787," ",""),",",""),";",""))=UPPER(SUBSTITUTE(SUBSTITUTE(SUBSTITUTE(I787," ",""),",",""),";","")),"Correct","Wrong"))</f>
        <v/>
      </c>
      <c r="K787" s="29"/>
      <c r="L787" s="29"/>
      <c r="M787" s="27" t="str">
        <f aca="false">IF(E787="","",IFERROR(INDEX(Lists!$G$5:$G$9,MATCH(E787,Lists!$F$5:$F$9,0)),""))</f>
        <v/>
      </c>
      <c r="N787" s="33" t="str">
        <f aca="false">IF(OR(L787="",M787=""),"",IF(L787&gt;M787,"Slow",IF(AND(J787="Wrong",L787&lt;0.5*M787),"Rushed?","OK")))</f>
        <v/>
      </c>
      <c r="O787" s="30"/>
      <c r="P787" s="30"/>
      <c r="Q787" s="34" t="str">
        <f aca="false">IF(OR(B787="",J787=""),"",IF(OR(J787="Wrong",K787="50-50",K787="Guess"),B787+Lists!$Y$5,""))</f>
        <v/>
      </c>
      <c r="R787" s="29"/>
      <c r="S787" s="34" t="str">
        <f aca="false">IF(Q787="","",B787+Lists!$Y$6)</f>
        <v/>
      </c>
      <c r="T787" s="29"/>
      <c r="U787" s="33" t="str">
        <f aca="true">IF(J787="","",IF(Q787="","—",IF(T787="Correct","Mastered",IF(OR(R787="Wrong",T787="Wrong"),"Keep reviewing",IF(AND(R787="",TODAY()&gt;=Q787),"Retry 1 DUE",IF(AND(R787="Correct",T787="",TODAY()&gt;=S787),"Retry 2 DUE",IF(R787="","Retry 1 scheduled","Retry 2 scheduled")))))))</f>
        <v/>
      </c>
    </row>
    <row r="788" customFormat="false" ht="15" hidden="false" customHeight="false" outlineLevel="0" collapsed="false">
      <c r="A788" s="27" t="str">
        <f aca="false">IF(COUNTA(B788:I788)=0,"",ROW()-4)</f>
        <v/>
      </c>
      <c r="B788" s="28"/>
      <c r="C788" s="29"/>
      <c r="D788" s="30"/>
      <c r="E788" s="29"/>
      <c r="F788" s="30"/>
      <c r="G788" s="31"/>
      <c r="H788" s="32"/>
      <c r="I788" s="32"/>
      <c r="J788" s="33" t="str">
        <f aca="false">IF(OR(H788="",I788=""),"",IF(UPPER(SUBSTITUTE(SUBSTITUTE(SUBSTITUTE(H788," ",""),",",""),";",""))=UPPER(SUBSTITUTE(SUBSTITUTE(SUBSTITUTE(I788," ",""),",",""),";","")),"Correct","Wrong"))</f>
        <v/>
      </c>
      <c r="K788" s="29"/>
      <c r="L788" s="29"/>
      <c r="M788" s="27" t="str">
        <f aca="false">IF(E788="","",IFERROR(INDEX(Lists!$G$5:$G$9,MATCH(E788,Lists!$F$5:$F$9,0)),""))</f>
        <v/>
      </c>
      <c r="N788" s="33" t="str">
        <f aca="false">IF(OR(L788="",M788=""),"",IF(L788&gt;M788,"Slow",IF(AND(J788="Wrong",L788&lt;0.5*M788),"Rushed?","OK")))</f>
        <v/>
      </c>
      <c r="O788" s="30"/>
      <c r="P788" s="30"/>
      <c r="Q788" s="34" t="str">
        <f aca="false">IF(OR(B788="",J788=""),"",IF(OR(J788="Wrong",K788="50-50",K788="Guess"),B788+Lists!$Y$5,""))</f>
        <v/>
      </c>
      <c r="R788" s="29"/>
      <c r="S788" s="34" t="str">
        <f aca="false">IF(Q788="","",B788+Lists!$Y$6)</f>
        <v/>
      </c>
      <c r="T788" s="29"/>
      <c r="U788" s="33" t="str">
        <f aca="true">IF(J788="","",IF(Q788="","—",IF(T788="Correct","Mastered",IF(OR(R788="Wrong",T788="Wrong"),"Keep reviewing",IF(AND(R788="",TODAY()&gt;=Q788),"Retry 1 DUE",IF(AND(R788="Correct",T788="",TODAY()&gt;=S788),"Retry 2 DUE",IF(R788="","Retry 1 scheduled","Retry 2 scheduled")))))))</f>
        <v/>
      </c>
    </row>
    <row r="789" customFormat="false" ht="15" hidden="false" customHeight="false" outlineLevel="0" collapsed="false">
      <c r="A789" s="27" t="str">
        <f aca="false">IF(COUNTA(B789:I789)=0,"",ROW()-4)</f>
        <v/>
      </c>
      <c r="B789" s="28"/>
      <c r="C789" s="29"/>
      <c r="D789" s="30"/>
      <c r="E789" s="29"/>
      <c r="F789" s="30"/>
      <c r="G789" s="31"/>
      <c r="H789" s="32"/>
      <c r="I789" s="32"/>
      <c r="J789" s="33" t="str">
        <f aca="false">IF(OR(H789="",I789=""),"",IF(UPPER(SUBSTITUTE(SUBSTITUTE(SUBSTITUTE(H789," ",""),",",""),";",""))=UPPER(SUBSTITUTE(SUBSTITUTE(SUBSTITUTE(I789," ",""),",",""),";","")),"Correct","Wrong"))</f>
        <v/>
      </c>
      <c r="K789" s="29"/>
      <c r="L789" s="29"/>
      <c r="M789" s="27" t="str">
        <f aca="false">IF(E789="","",IFERROR(INDEX(Lists!$G$5:$G$9,MATCH(E789,Lists!$F$5:$F$9,0)),""))</f>
        <v/>
      </c>
      <c r="N789" s="33" t="str">
        <f aca="false">IF(OR(L789="",M789=""),"",IF(L789&gt;M789,"Slow",IF(AND(J789="Wrong",L789&lt;0.5*M789),"Rushed?","OK")))</f>
        <v/>
      </c>
      <c r="O789" s="30"/>
      <c r="P789" s="30"/>
      <c r="Q789" s="34" t="str">
        <f aca="false">IF(OR(B789="",J789=""),"",IF(OR(J789="Wrong",K789="50-50",K789="Guess"),B789+Lists!$Y$5,""))</f>
        <v/>
      </c>
      <c r="R789" s="29"/>
      <c r="S789" s="34" t="str">
        <f aca="false">IF(Q789="","",B789+Lists!$Y$6)</f>
        <v/>
      </c>
      <c r="T789" s="29"/>
      <c r="U789" s="33" t="str">
        <f aca="true">IF(J789="","",IF(Q789="","—",IF(T789="Correct","Mastered",IF(OR(R789="Wrong",T789="Wrong"),"Keep reviewing",IF(AND(R789="",TODAY()&gt;=Q789),"Retry 1 DUE",IF(AND(R789="Correct",T789="",TODAY()&gt;=S789),"Retry 2 DUE",IF(R789="","Retry 1 scheduled","Retry 2 scheduled")))))))</f>
        <v/>
      </c>
    </row>
    <row r="790" customFormat="false" ht="15" hidden="false" customHeight="false" outlineLevel="0" collapsed="false">
      <c r="A790" s="27" t="str">
        <f aca="false">IF(COUNTA(B790:I790)=0,"",ROW()-4)</f>
        <v/>
      </c>
      <c r="B790" s="28"/>
      <c r="C790" s="29"/>
      <c r="D790" s="30"/>
      <c r="E790" s="29"/>
      <c r="F790" s="30"/>
      <c r="G790" s="31"/>
      <c r="H790" s="32"/>
      <c r="I790" s="32"/>
      <c r="J790" s="33" t="str">
        <f aca="false">IF(OR(H790="",I790=""),"",IF(UPPER(SUBSTITUTE(SUBSTITUTE(SUBSTITUTE(H790," ",""),",",""),";",""))=UPPER(SUBSTITUTE(SUBSTITUTE(SUBSTITUTE(I790," ",""),",",""),";","")),"Correct","Wrong"))</f>
        <v/>
      </c>
      <c r="K790" s="29"/>
      <c r="L790" s="29"/>
      <c r="M790" s="27" t="str">
        <f aca="false">IF(E790="","",IFERROR(INDEX(Lists!$G$5:$G$9,MATCH(E790,Lists!$F$5:$F$9,0)),""))</f>
        <v/>
      </c>
      <c r="N790" s="33" t="str">
        <f aca="false">IF(OR(L790="",M790=""),"",IF(L790&gt;M790,"Slow",IF(AND(J790="Wrong",L790&lt;0.5*M790),"Rushed?","OK")))</f>
        <v/>
      </c>
      <c r="O790" s="30"/>
      <c r="P790" s="30"/>
      <c r="Q790" s="34" t="str">
        <f aca="false">IF(OR(B790="",J790=""),"",IF(OR(J790="Wrong",K790="50-50",K790="Guess"),B790+Lists!$Y$5,""))</f>
        <v/>
      </c>
      <c r="R790" s="29"/>
      <c r="S790" s="34" t="str">
        <f aca="false">IF(Q790="","",B790+Lists!$Y$6)</f>
        <v/>
      </c>
      <c r="T790" s="29"/>
      <c r="U790" s="33" t="str">
        <f aca="true">IF(J790="","",IF(Q790="","—",IF(T790="Correct","Mastered",IF(OR(R790="Wrong",T790="Wrong"),"Keep reviewing",IF(AND(R790="",TODAY()&gt;=Q790),"Retry 1 DUE",IF(AND(R790="Correct",T790="",TODAY()&gt;=S790),"Retry 2 DUE",IF(R790="","Retry 1 scheduled","Retry 2 scheduled")))))))</f>
        <v/>
      </c>
    </row>
    <row r="791" customFormat="false" ht="15" hidden="false" customHeight="false" outlineLevel="0" collapsed="false">
      <c r="A791" s="27" t="str">
        <f aca="false">IF(COUNTA(B791:I791)=0,"",ROW()-4)</f>
        <v/>
      </c>
      <c r="B791" s="28"/>
      <c r="C791" s="29"/>
      <c r="D791" s="30"/>
      <c r="E791" s="29"/>
      <c r="F791" s="30"/>
      <c r="G791" s="31"/>
      <c r="H791" s="32"/>
      <c r="I791" s="32"/>
      <c r="J791" s="33" t="str">
        <f aca="false">IF(OR(H791="",I791=""),"",IF(UPPER(SUBSTITUTE(SUBSTITUTE(SUBSTITUTE(H791," ",""),",",""),";",""))=UPPER(SUBSTITUTE(SUBSTITUTE(SUBSTITUTE(I791," ",""),",",""),";","")),"Correct","Wrong"))</f>
        <v/>
      </c>
      <c r="K791" s="29"/>
      <c r="L791" s="29"/>
      <c r="M791" s="27" t="str">
        <f aca="false">IF(E791="","",IFERROR(INDEX(Lists!$G$5:$G$9,MATCH(E791,Lists!$F$5:$F$9,0)),""))</f>
        <v/>
      </c>
      <c r="N791" s="33" t="str">
        <f aca="false">IF(OR(L791="",M791=""),"",IF(L791&gt;M791,"Slow",IF(AND(J791="Wrong",L791&lt;0.5*M791),"Rushed?","OK")))</f>
        <v/>
      </c>
      <c r="O791" s="30"/>
      <c r="P791" s="30"/>
      <c r="Q791" s="34" t="str">
        <f aca="false">IF(OR(B791="",J791=""),"",IF(OR(J791="Wrong",K791="50-50",K791="Guess"),B791+Lists!$Y$5,""))</f>
        <v/>
      </c>
      <c r="R791" s="29"/>
      <c r="S791" s="34" t="str">
        <f aca="false">IF(Q791="","",B791+Lists!$Y$6)</f>
        <v/>
      </c>
      <c r="T791" s="29"/>
      <c r="U791" s="33" t="str">
        <f aca="true">IF(J791="","",IF(Q791="","—",IF(T791="Correct","Mastered",IF(OR(R791="Wrong",T791="Wrong"),"Keep reviewing",IF(AND(R791="",TODAY()&gt;=Q791),"Retry 1 DUE",IF(AND(R791="Correct",T791="",TODAY()&gt;=S791),"Retry 2 DUE",IF(R791="","Retry 1 scheduled","Retry 2 scheduled")))))))</f>
        <v/>
      </c>
    </row>
    <row r="792" customFormat="false" ht="15" hidden="false" customHeight="false" outlineLevel="0" collapsed="false">
      <c r="A792" s="27" t="str">
        <f aca="false">IF(COUNTA(B792:I792)=0,"",ROW()-4)</f>
        <v/>
      </c>
      <c r="B792" s="28"/>
      <c r="C792" s="29"/>
      <c r="D792" s="30"/>
      <c r="E792" s="29"/>
      <c r="F792" s="30"/>
      <c r="G792" s="31"/>
      <c r="H792" s="32"/>
      <c r="I792" s="32"/>
      <c r="J792" s="33" t="str">
        <f aca="false">IF(OR(H792="",I792=""),"",IF(UPPER(SUBSTITUTE(SUBSTITUTE(SUBSTITUTE(H792," ",""),",",""),";",""))=UPPER(SUBSTITUTE(SUBSTITUTE(SUBSTITUTE(I792," ",""),",",""),";","")),"Correct","Wrong"))</f>
        <v/>
      </c>
      <c r="K792" s="29"/>
      <c r="L792" s="29"/>
      <c r="M792" s="27" t="str">
        <f aca="false">IF(E792="","",IFERROR(INDEX(Lists!$G$5:$G$9,MATCH(E792,Lists!$F$5:$F$9,0)),""))</f>
        <v/>
      </c>
      <c r="N792" s="33" t="str">
        <f aca="false">IF(OR(L792="",M792=""),"",IF(L792&gt;M792,"Slow",IF(AND(J792="Wrong",L792&lt;0.5*M792),"Rushed?","OK")))</f>
        <v/>
      </c>
      <c r="O792" s="30"/>
      <c r="P792" s="30"/>
      <c r="Q792" s="34" t="str">
        <f aca="false">IF(OR(B792="",J792=""),"",IF(OR(J792="Wrong",K792="50-50",K792="Guess"),B792+Lists!$Y$5,""))</f>
        <v/>
      </c>
      <c r="R792" s="29"/>
      <c r="S792" s="34" t="str">
        <f aca="false">IF(Q792="","",B792+Lists!$Y$6)</f>
        <v/>
      </c>
      <c r="T792" s="29"/>
      <c r="U792" s="33" t="str">
        <f aca="true">IF(J792="","",IF(Q792="","—",IF(T792="Correct","Mastered",IF(OR(R792="Wrong",T792="Wrong"),"Keep reviewing",IF(AND(R792="",TODAY()&gt;=Q792),"Retry 1 DUE",IF(AND(R792="Correct",T792="",TODAY()&gt;=S792),"Retry 2 DUE",IF(R792="","Retry 1 scheduled","Retry 2 scheduled")))))))</f>
        <v/>
      </c>
    </row>
    <row r="793" customFormat="false" ht="15" hidden="false" customHeight="false" outlineLevel="0" collapsed="false">
      <c r="A793" s="27" t="str">
        <f aca="false">IF(COUNTA(B793:I793)=0,"",ROW()-4)</f>
        <v/>
      </c>
      <c r="B793" s="28"/>
      <c r="C793" s="29"/>
      <c r="D793" s="30"/>
      <c r="E793" s="29"/>
      <c r="F793" s="30"/>
      <c r="G793" s="31"/>
      <c r="H793" s="32"/>
      <c r="I793" s="32"/>
      <c r="J793" s="33" t="str">
        <f aca="false">IF(OR(H793="",I793=""),"",IF(UPPER(SUBSTITUTE(SUBSTITUTE(SUBSTITUTE(H793," ",""),",",""),";",""))=UPPER(SUBSTITUTE(SUBSTITUTE(SUBSTITUTE(I793," ",""),",",""),";","")),"Correct","Wrong"))</f>
        <v/>
      </c>
      <c r="K793" s="29"/>
      <c r="L793" s="29"/>
      <c r="M793" s="27" t="str">
        <f aca="false">IF(E793="","",IFERROR(INDEX(Lists!$G$5:$G$9,MATCH(E793,Lists!$F$5:$F$9,0)),""))</f>
        <v/>
      </c>
      <c r="N793" s="33" t="str">
        <f aca="false">IF(OR(L793="",M793=""),"",IF(L793&gt;M793,"Slow",IF(AND(J793="Wrong",L793&lt;0.5*M793),"Rushed?","OK")))</f>
        <v/>
      </c>
      <c r="O793" s="30"/>
      <c r="P793" s="30"/>
      <c r="Q793" s="34" t="str">
        <f aca="false">IF(OR(B793="",J793=""),"",IF(OR(J793="Wrong",K793="50-50",K793="Guess"),B793+Lists!$Y$5,""))</f>
        <v/>
      </c>
      <c r="R793" s="29"/>
      <c r="S793" s="34" t="str">
        <f aca="false">IF(Q793="","",B793+Lists!$Y$6)</f>
        <v/>
      </c>
      <c r="T793" s="29"/>
      <c r="U793" s="33" t="str">
        <f aca="true">IF(J793="","",IF(Q793="","—",IF(T793="Correct","Mastered",IF(OR(R793="Wrong",T793="Wrong"),"Keep reviewing",IF(AND(R793="",TODAY()&gt;=Q793),"Retry 1 DUE",IF(AND(R793="Correct",T793="",TODAY()&gt;=S793),"Retry 2 DUE",IF(R793="","Retry 1 scheduled","Retry 2 scheduled")))))))</f>
        <v/>
      </c>
    </row>
    <row r="794" customFormat="false" ht="15" hidden="false" customHeight="false" outlineLevel="0" collapsed="false">
      <c r="A794" s="27" t="str">
        <f aca="false">IF(COUNTA(B794:I794)=0,"",ROW()-4)</f>
        <v/>
      </c>
      <c r="B794" s="28"/>
      <c r="C794" s="29"/>
      <c r="D794" s="30"/>
      <c r="E794" s="29"/>
      <c r="F794" s="30"/>
      <c r="G794" s="31"/>
      <c r="H794" s="32"/>
      <c r="I794" s="32"/>
      <c r="J794" s="33" t="str">
        <f aca="false">IF(OR(H794="",I794=""),"",IF(UPPER(SUBSTITUTE(SUBSTITUTE(SUBSTITUTE(H794," ",""),",",""),";",""))=UPPER(SUBSTITUTE(SUBSTITUTE(SUBSTITUTE(I794," ",""),",",""),";","")),"Correct","Wrong"))</f>
        <v/>
      </c>
      <c r="K794" s="29"/>
      <c r="L794" s="29"/>
      <c r="M794" s="27" t="str">
        <f aca="false">IF(E794="","",IFERROR(INDEX(Lists!$G$5:$G$9,MATCH(E794,Lists!$F$5:$F$9,0)),""))</f>
        <v/>
      </c>
      <c r="N794" s="33" t="str">
        <f aca="false">IF(OR(L794="",M794=""),"",IF(L794&gt;M794,"Slow",IF(AND(J794="Wrong",L794&lt;0.5*M794),"Rushed?","OK")))</f>
        <v/>
      </c>
      <c r="O794" s="30"/>
      <c r="P794" s="30"/>
      <c r="Q794" s="34" t="str">
        <f aca="false">IF(OR(B794="",J794=""),"",IF(OR(J794="Wrong",K794="50-50",K794="Guess"),B794+Lists!$Y$5,""))</f>
        <v/>
      </c>
      <c r="R794" s="29"/>
      <c r="S794" s="34" t="str">
        <f aca="false">IF(Q794="","",B794+Lists!$Y$6)</f>
        <v/>
      </c>
      <c r="T794" s="29"/>
      <c r="U794" s="33" t="str">
        <f aca="true">IF(J794="","",IF(Q794="","—",IF(T794="Correct","Mastered",IF(OR(R794="Wrong",T794="Wrong"),"Keep reviewing",IF(AND(R794="",TODAY()&gt;=Q794),"Retry 1 DUE",IF(AND(R794="Correct",T794="",TODAY()&gt;=S794),"Retry 2 DUE",IF(R794="","Retry 1 scheduled","Retry 2 scheduled")))))))</f>
        <v/>
      </c>
    </row>
    <row r="795" customFormat="false" ht="15" hidden="false" customHeight="false" outlineLevel="0" collapsed="false">
      <c r="A795" s="27" t="str">
        <f aca="false">IF(COUNTA(B795:I795)=0,"",ROW()-4)</f>
        <v/>
      </c>
      <c r="B795" s="28"/>
      <c r="C795" s="29"/>
      <c r="D795" s="30"/>
      <c r="E795" s="29"/>
      <c r="F795" s="30"/>
      <c r="G795" s="31"/>
      <c r="H795" s="32"/>
      <c r="I795" s="32"/>
      <c r="J795" s="33" t="str">
        <f aca="false">IF(OR(H795="",I795=""),"",IF(UPPER(SUBSTITUTE(SUBSTITUTE(SUBSTITUTE(H795," ",""),",",""),";",""))=UPPER(SUBSTITUTE(SUBSTITUTE(SUBSTITUTE(I795," ",""),",",""),";","")),"Correct","Wrong"))</f>
        <v/>
      </c>
      <c r="K795" s="29"/>
      <c r="L795" s="29"/>
      <c r="M795" s="27" t="str">
        <f aca="false">IF(E795="","",IFERROR(INDEX(Lists!$G$5:$G$9,MATCH(E795,Lists!$F$5:$F$9,0)),""))</f>
        <v/>
      </c>
      <c r="N795" s="33" t="str">
        <f aca="false">IF(OR(L795="",M795=""),"",IF(L795&gt;M795,"Slow",IF(AND(J795="Wrong",L795&lt;0.5*M795),"Rushed?","OK")))</f>
        <v/>
      </c>
      <c r="O795" s="30"/>
      <c r="P795" s="30"/>
      <c r="Q795" s="34" t="str">
        <f aca="false">IF(OR(B795="",J795=""),"",IF(OR(J795="Wrong",K795="50-50",K795="Guess"),B795+Lists!$Y$5,""))</f>
        <v/>
      </c>
      <c r="R795" s="29"/>
      <c r="S795" s="34" t="str">
        <f aca="false">IF(Q795="","",B795+Lists!$Y$6)</f>
        <v/>
      </c>
      <c r="T795" s="29"/>
      <c r="U795" s="33" t="str">
        <f aca="true">IF(J795="","",IF(Q795="","—",IF(T795="Correct","Mastered",IF(OR(R795="Wrong",T795="Wrong"),"Keep reviewing",IF(AND(R795="",TODAY()&gt;=Q795),"Retry 1 DUE",IF(AND(R795="Correct",T795="",TODAY()&gt;=S795),"Retry 2 DUE",IF(R795="","Retry 1 scheduled","Retry 2 scheduled")))))))</f>
        <v/>
      </c>
    </row>
    <row r="796" customFormat="false" ht="15" hidden="false" customHeight="false" outlineLevel="0" collapsed="false">
      <c r="A796" s="27" t="str">
        <f aca="false">IF(COUNTA(B796:I796)=0,"",ROW()-4)</f>
        <v/>
      </c>
      <c r="B796" s="28"/>
      <c r="C796" s="29"/>
      <c r="D796" s="30"/>
      <c r="E796" s="29"/>
      <c r="F796" s="30"/>
      <c r="G796" s="31"/>
      <c r="H796" s="32"/>
      <c r="I796" s="32"/>
      <c r="J796" s="33" t="str">
        <f aca="false">IF(OR(H796="",I796=""),"",IF(UPPER(SUBSTITUTE(SUBSTITUTE(SUBSTITUTE(H796," ",""),",",""),";",""))=UPPER(SUBSTITUTE(SUBSTITUTE(SUBSTITUTE(I796," ",""),",",""),";","")),"Correct","Wrong"))</f>
        <v/>
      </c>
      <c r="K796" s="29"/>
      <c r="L796" s="29"/>
      <c r="M796" s="27" t="str">
        <f aca="false">IF(E796="","",IFERROR(INDEX(Lists!$G$5:$G$9,MATCH(E796,Lists!$F$5:$F$9,0)),""))</f>
        <v/>
      </c>
      <c r="N796" s="33" t="str">
        <f aca="false">IF(OR(L796="",M796=""),"",IF(L796&gt;M796,"Slow",IF(AND(J796="Wrong",L796&lt;0.5*M796),"Rushed?","OK")))</f>
        <v/>
      </c>
      <c r="O796" s="30"/>
      <c r="P796" s="30"/>
      <c r="Q796" s="34" t="str">
        <f aca="false">IF(OR(B796="",J796=""),"",IF(OR(J796="Wrong",K796="50-50",K796="Guess"),B796+Lists!$Y$5,""))</f>
        <v/>
      </c>
      <c r="R796" s="29"/>
      <c r="S796" s="34" t="str">
        <f aca="false">IF(Q796="","",B796+Lists!$Y$6)</f>
        <v/>
      </c>
      <c r="T796" s="29"/>
      <c r="U796" s="33" t="str">
        <f aca="true">IF(J796="","",IF(Q796="","—",IF(T796="Correct","Mastered",IF(OR(R796="Wrong",T796="Wrong"),"Keep reviewing",IF(AND(R796="",TODAY()&gt;=Q796),"Retry 1 DUE",IF(AND(R796="Correct",T796="",TODAY()&gt;=S796),"Retry 2 DUE",IF(R796="","Retry 1 scheduled","Retry 2 scheduled")))))))</f>
        <v/>
      </c>
    </row>
    <row r="797" customFormat="false" ht="15" hidden="false" customHeight="false" outlineLevel="0" collapsed="false">
      <c r="A797" s="27" t="str">
        <f aca="false">IF(COUNTA(B797:I797)=0,"",ROW()-4)</f>
        <v/>
      </c>
      <c r="B797" s="28"/>
      <c r="C797" s="29"/>
      <c r="D797" s="30"/>
      <c r="E797" s="29"/>
      <c r="F797" s="30"/>
      <c r="G797" s="31"/>
      <c r="H797" s="32"/>
      <c r="I797" s="32"/>
      <c r="J797" s="33" t="str">
        <f aca="false">IF(OR(H797="",I797=""),"",IF(UPPER(SUBSTITUTE(SUBSTITUTE(SUBSTITUTE(H797," ",""),",",""),";",""))=UPPER(SUBSTITUTE(SUBSTITUTE(SUBSTITUTE(I797," ",""),",",""),";","")),"Correct","Wrong"))</f>
        <v/>
      </c>
      <c r="K797" s="29"/>
      <c r="L797" s="29"/>
      <c r="M797" s="27" t="str">
        <f aca="false">IF(E797="","",IFERROR(INDEX(Lists!$G$5:$G$9,MATCH(E797,Lists!$F$5:$F$9,0)),""))</f>
        <v/>
      </c>
      <c r="N797" s="33" t="str">
        <f aca="false">IF(OR(L797="",M797=""),"",IF(L797&gt;M797,"Slow",IF(AND(J797="Wrong",L797&lt;0.5*M797),"Rushed?","OK")))</f>
        <v/>
      </c>
      <c r="O797" s="30"/>
      <c r="P797" s="30"/>
      <c r="Q797" s="34" t="str">
        <f aca="false">IF(OR(B797="",J797=""),"",IF(OR(J797="Wrong",K797="50-50",K797="Guess"),B797+Lists!$Y$5,""))</f>
        <v/>
      </c>
      <c r="R797" s="29"/>
      <c r="S797" s="34" t="str">
        <f aca="false">IF(Q797="","",B797+Lists!$Y$6)</f>
        <v/>
      </c>
      <c r="T797" s="29"/>
      <c r="U797" s="33" t="str">
        <f aca="true">IF(J797="","",IF(Q797="","—",IF(T797="Correct","Mastered",IF(OR(R797="Wrong",T797="Wrong"),"Keep reviewing",IF(AND(R797="",TODAY()&gt;=Q797),"Retry 1 DUE",IF(AND(R797="Correct",T797="",TODAY()&gt;=S797),"Retry 2 DUE",IF(R797="","Retry 1 scheduled","Retry 2 scheduled")))))))</f>
        <v/>
      </c>
    </row>
    <row r="798" customFormat="false" ht="15" hidden="false" customHeight="false" outlineLevel="0" collapsed="false">
      <c r="A798" s="27" t="str">
        <f aca="false">IF(COUNTA(B798:I798)=0,"",ROW()-4)</f>
        <v/>
      </c>
      <c r="B798" s="28"/>
      <c r="C798" s="29"/>
      <c r="D798" s="30"/>
      <c r="E798" s="29"/>
      <c r="F798" s="30"/>
      <c r="G798" s="31"/>
      <c r="H798" s="32"/>
      <c r="I798" s="32"/>
      <c r="J798" s="33" t="str">
        <f aca="false">IF(OR(H798="",I798=""),"",IF(UPPER(SUBSTITUTE(SUBSTITUTE(SUBSTITUTE(H798," ",""),",",""),";",""))=UPPER(SUBSTITUTE(SUBSTITUTE(SUBSTITUTE(I798," ",""),",",""),";","")),"Correct","Wrong"))</f>
        <v/>
      </c>
      <c r="K798" s="29"/>
      <c r="L798" s="29"/>
      <c r="M798" s="27" t="str">
        <f aca="false">IF(E798="","",IFERROR(INDEX(Lists!$G$5:$G$9,MATCH(E798,Lists!$F$5:$F$9,0)),""))</f>
        <v/>
      </c>
      <c r="N798" s="33" t="str">
        <f aca="false">IF(OR(L798="",M798=""),"",IF(L798&gt;M798,"Slow",IF(AND(J798="Wrong",L798&lt;0.5*M798),"Rushed?","OK")))</f>
        <v/>
      </c>
      <c r="O798" s="30"/>
      <c r="P798" s="30"/>
      <c r="Q798" s="34" t="str">
        <f aca="false">IF(OR(B798="",J798=""),"",IF(OR(J798="Wrong",K798="50-50",K798="Guess"),B798+Lists!$Y$5,""))</f>
        <v/>
      </c>
      <c r="R798" s="29"/>
      <c r="S798" s="34" t="str">
        <f aca="false">IF(Q798="","",B798+Lists!$Y$6)</f>
        <v/>
      </c>
      <c r="T798" s="29"/>
      <c r="U798" s="33" t="str">
        <f aca="true">IF(J798="","",IF(Q798="","—",IF(T798="Correct","Mastered",IF(OR(R798="Wrong",T798="Wrong"),"Keep reviewing",IF(AND(R798="",TODAY()&gt;=Q798),"Retry 1 DUE",IF(AND(R798="Correct",T798="",TODAY()&gt;=S798),"Retry 2 DUE",IF(R798="","Retry 1 scheduled","Retry 2 scheduled")))))))</f>
        <v/>
      </c>
    </row>
    <row r="799" customFormat="false" ht="15" hidden="false" customHeight="false" outlineLevel="0" collapsed="false">
      <c r="A799" s="27" t="str">
        <f aca="false">IF(COUNTA(B799:I799)=0,"",ROW()-4)</f>
        <v/>
      </c>
      <c r="B799" s="28"/>
      <c r="C799" s="29"/>
      <c r="D799" s="30"/>
      <c r="E799" s="29"/>
      <c r="F799" s="30"/>
      <c r="G799" s="31"/>
      <c r="H799" s="32"/>
      <c r="I799" s="32"/>
      <c r="J799" s="33" t="str">
        <f aca="false">IF(OR(H799="",I799=""),"",IF(UPPER(SUBSTITUTE(SUBSTITUTE(SUBSTITUTE(H799," ",""),",",""),";",""))=UPPER(SUBSTITUTE(SUBSTITUTE(SUBSTITUTE(I799," ",""),",",""),";","")),"Correct","Wrong"))</f>
        <v/>
      </c>
      <c r="K799" s="29"/>
      <c r="L799" s="29"/>
      <c r="M799" s="27" t="str">
        <f aca="false">IF(E799="","",IFERROR(INDEX(Lists!$G$5:$G$9,MATCH(E799,Lists!$F$5:$F$9,0)),""))</f>
        <v/>
      </c>
      <c r="N799" s="33" t="str">
        <f aca="false">IF(OR(L799="",M799=""),"",IF(L799&gt;M799,"Slow",IF(AND(J799="Wrong",L799&lt;0.5*M799),"Rushed?","OK")))</f>
        <v/>
      </c>
      <c r="O799" s="30"/>
      <c r="P799" s="30"/>
      <c r="Q799" s="34" t="str">
        <f aca="false">IF(OR(B799="",J799=""),"",IF(OR(J799="Wrong",K799="50-50",K799="Guess"),B799+Lists!$Y$5,""))</f>
        <v/>
      </c>
      <c r="R799" s="29"/>
      <c r="S799" s="34" t="str">
        <f aca="false">IF(Q799="","",B799+Lists!$Y$6)</f>
        <v/>
      </c>
      <c r="T799" s="29"/>
      <c r="U799" s="33" t="str">
        <f aca="true">IF(J799="","",IF(Q799="","—",IF(T799="Correct","Mastered",IF(OR(R799="Wrong",T799="Wrong"),"Keep reviewing",IF(AND(R799="",TODAY()&gt;=Q799),"Retry 1 DUE",IF(AND(R799="Correct",T799="",TODAY()&gt;=S799),"Retry 2 DUE",IF(R799="","Retry 1 scheduled","Retry 2 scheduled")))))))</f>
        <v/>
      </c>
    </row>
    <row r="800" customFormat="false" ht="15" hidden="false" customHeight="false" outlineLevel="0" collapsed="false">
      <c r="A800" s="27" t="str">
        <f aca="false">IF(COUNTA(B800:I800)=0,"",ROW()-4)</f>
        <v/>
      </c>
      <c r="B800" s="28"/>
      <c r="C800" s="29"/>
      <c r="D800" s="30"/>
      <c r="E800" s="29"/>
      <c r="F800" s="30"/>
      <c r="G800" s="31"/>
      <c r="H800" s="32"/>
      <c r="I800" s="32"/>
      <c r="J800" s="33" t="str">
        <f aca="false">IF(OR(H800="",I800=""),"",IF(UPPER(SUBSTITUTE(SUBSTITUTE(SUBSTITUTE(H800," ",""),",",""),";",""))=UPPER(SUBSTITUTE(SUBSTITUTE(SUBSTITUTE(I800," ",""),",",""),";","")),"Correct","Wrong"))</f>
        <v/>
      </c>
      <c r="K800" s="29"/>
      <c r="L800" s="29"/>
      <c r="M800" s="27" t="str">
        <f aca="false">IF(E800="","",IFERROR(INDEX(Lists!$G$5:$G$9,MATCH(E800,Lists!$F$5:$F$9,0)),""))</f>
        <v/>
      </c>
      <c r="N800" s="33" t="str">
        <f aca="false">IF(OR(L800="",M800=""),"",IF(L800&gt;M800,"Slow",IF(AND(J800="Wrong",L800&lt;0.5*M800),"Rushed?","OK")))</f>
        <v/>
      </c>
      <c r="O800" s="30"/>
      <c r="P800" s="30"/>
      <c r="Q800" s="34" t="str">
        <f aca="false">IF(OR(B800="",J800=""),"",IF(OR(J800="Wrong",K800="50-50",K800="Guess"),B800+Lists!$Y$5,""))</f>
        <v/>
      </c>
      <c r="R800" s="29"/>
      <c r="S800" s="34" t="str">
        <f aca="false">IF(Q800="","",B800+Lists!$Y$6)</f>
        <v/>
      </c>
      <c r="T800" s="29"/>
      <c r="U800" s="33" t="str">
        <f aca="true">IF(J800="","",IF(Q800="","—",IF(T800="Correct","Mastered",IF(OR(R800="Wrong",T800="Wrong"),"Keep reviewing",IF(AND(R800="",TODAY()&gt;=Q800),"Retry 1 DUE",IF(AND(R800="Correct",T800="",TODAY()&gt;=S800),"Retry 2 DUE",IF(R800="","Retry 1 scheduled","Retry 2 scheduled")))))))</f>
        <v/>
      </c>
    </row>
    <row r="801" customFormat="false" ht="15" hidden="false" customHeight="false" outlineLevel="0" collapsed="false">
      <c r="A801" s="27" t="str">
        <f aca="false">IF(COUNTA(B801:I801)=0,"",ROW()-4)</f>
        <v/>
      </c>
      <c r="B801" s="28"/>
      <c r="C801" s="29"/>
      <c r="D801" s="30"/>
      <c r="E801" s="29"/>
      <c r="F801" s="30"/>
      <c r="G801" s="31"/>
      <c r="H801" s="32"/>
      <c r="I801" s="32"/>
      <c r="J801" s="33" t="str">
        <f aca="false">IF(OR(H801="",I801=""),"",IF(UPPER(SUBSTITUTE(SUBSTITUTE(SUBSTITUTE(H801," ",""),",",""),";",""))=UPPER(SUBSTITUTE(SUBSTITUTE(SUBSTITUTE(I801," ",""),",",""),";","")),"Correct","Wrong"))</f>
        <v/>
      </c>
      <c r="K801" s="29"/>
      <c r="L801" s="29"/>
      <c r="M801" s="27" t="str">
        <f aca="false">IF(E801="","",IFERROR(INDEX(Lists!$G$5:$G$9,MATCH(E801,Lists!$F$5:$F$9,0)),""))</f>
        <v/>
      </c>
      <c r="N801" s="33" t="str">
        <f aca="false">IF(OR(L801="",M801=""),"",IF(L801&gt;M801,"Slow",IF(AND(J801="Wrong",L801&lt;0.5*M801),"Rushed?","OK")))</f>
        <v/>
      </c>
      <c r="O801" s="30"/>
      <c r="P801" s="30"/>
      <c r="Q801" s="34" t="str">
        <f aca="false">IF(OR(B801="",J801=""),"",IF(OR(J801="Wrong",K801="50-50",K801="Guess"),B801+Lists!$Y$5,""))</f>
        <v/>
      </c>
      <c r="R801" s="29"/>
      <c r="S801" s="34" t="str">
        <f aca="false">IF(Q801="","",B801+Lists!$Y$6)</f>
        <v/>
      </c>
      <c r="T801" s="29"/>
      <c r="U801" s="33" t="str">
        <f aca="true">IF(J801="","",IF(Q801="","—",IF(T801="Correct","Mastered",IF(OR(R801="Wrong",T801="Wrong"),"Keep reviewing",IF(AND(R801="",TODAY()&gt;=Q801),"Retry 1 DUE",IF(AND(R801="Correct",T801="",TODAY()&gt;=S801),"Retry 2 DUE",IF(R801="","Retry 1 scheduled","Retry 2 scheduled")))))))</f>
        <v/>
      </c>
    </row>
    <row r="802" customFormat="false" ht="15" hidden="false" customHeight="false" outlineLevel="0" collapsed="false">
      <c r="A802" s="27" t="str">
        <f aca="false">IF(COUNTA(B802:I802)=0,"",ROW()-4)</f>
        <v/>
      </c>
      <c r="B802" s="28"/>
      <c r="C802" s="29"/>
      <c r="D802" s="30"/>
      <c r="E802" s="29"/>
      <c r="F802" s="30"/>
      <c r="G802" s="31"/>
      <c r="H802" s="32"/>
      <c r="I802" s="32"/>
      <c r="J802" s="33" t="str">
        <f aca="false">IF(OR(H802="",I802=""),"",IF(UPPER(SUBSTITUTE(SUBSTITUTE(SUBSTITUTE(H802," ",""),",",""),";",""))=UPPER(SUBSTITUTE(SUBSTITUTE(SUBSTITUTE(I802," ",""),",",""),";","")),"Correct","Wrong"))</f>
        <v/>
      </c>
      <c r="K802" s="29"/>
      <c r="L802" s="29"/>
      <c r="M802" s="27" t="str">
        <f aca="false">IF(E802="","",IFERROR(INDEX(Lists!$G$5:$G$9,MATCH(E802,Lists!$F$5:$F$9,0)),""))</f>
        <v/>
      </c>
      <c r="N802" s="33" t="str">
        <f aca="false">IF(OR(L802="",M802=""),"",IF(L802&gt;M802,"Slow",IF(AND(J802="Wrong",L802&lt;0.5*M802),"Rushed?","OK")))</f>
        <v/>
      </c>
      <c r="O802" s="30"/>
      <c r="P802" s="30"/>
      <c r="Q802" s="34" t="str">
        <f aca="false">IF(OR(B802="",J802=""),"",IF(OR(J802="Wrong",K802="50-50",K802="Guess"),B802+Lists!$Y$5,""))</f>
        <v/>
      </c>
      <c r="R802" s="29"/>
      <c r="S802" s="34" t="str">
        <f aca="false">IF(Q802="","",B802+Lists!$Y$6)</f>
        <v/>
      </c>
      <c r="T802" s="29"/>
      <c r="U802" s="33" t="str">
        <f aca="true">IF(J802="","",IF(Q802="","—",IF(T802="Correct","Mastered",IF(OR(R802="Wrong",T802="Wrong"),"Keep reviewing",IF(AND(R802="",TODAY()&gt;=Q802),"Retry 1 DUE",IF(AND(R802="Correct",T802="",TODAY()&gt;=S802),"Retry 2 DUE",IF(R802="","Retry 1 scheduled","Retry 2 scheduled")))))))</f>
        <v/>
      </c>
    </row>
    <row r="803" customFormat="false" ht="15" hidden="false" customHeight="false" outlineLevel="0" collapsed="false">
      <c r="A803" s="27" t="str">
        <f aca="false">IF(COUNTA(B803:I803)=0,"",ROW()-4)</f>
        <v/>
      </c>
      <c r="B803" s="28"/>
      <c r="C803" s="29"/>
      <c r="D803" s="30"/>
      <c r="E803" s="29"/>
      <c r="F803" s="30"/>
      <c r="G803" s="31"/>
      <c r="H803" s="32"/>
      <c r="I803" s="32"/>
      <c r="J803" s="33" t="str">
        <f aca="false">IF(OR(H803="",I803=""),"",IF(UPPER(SUBSTITUTE(SUBSTITUTE(SUBSTITUTE(H803," ",""),",",""),";",""))=UPPER(SUBSTITUTE(SUBSTITUTE(SUBSTITUTE(I803," ",""),",",""),";","")),"Correct","Wrong"))</f>
        <v/>
      </c>
      <c r="K803" s="29"/>
      <c r="L803" s="29"/>
      <c r="M803" s="27" t="str">
        <f aca="false">IF(E803="","",IFERROR(INDEX(Lists!$G$5:$G$9,MATCH(E803,Lists!$F$5:$F$9,0)),""))</f>
        <v/>
      </c>
      <c r="N803" s="33" t="str">
        <f aca="false">IF(OR(L803="",M803=""),"",IF(L803&gt;M803,"Slow",IF(AND(J803="Wrong",L803&lt;0.5*M803),"Rushed?","OK")))</f>
        <v/>
      </c>
      <c r="O803" s="30"/>
      <c r="P803" s="30"/>
      <c r="Q803" s="34" t="str">
        <f aca="false">IF(OR(B803="",J803=""),"",IF(OR(J803="Wrong",K803="50-50",K803="Guess"),B803+Lists!$Y$5,""))</f>
        <v/>
      </c>
      <c r="R803" s="29"/>
      <c r="S803" s="34" t="str">
        <f aca="false">IF(Q803="","",B803+Lists!$Y$6)</f>
        <v/>
      </c>
      <c r="T803" s="29"/>
      <c r="U803" s="33" t="str">
        <f aca="true">IF(J803="","",IF(Q803="","—",IF(T803="Correct","Mastered",IF(OR(R803="Wrong",T803="Wrong"),"Keep reviewing",IF(AND(R803="",TODAY()&gt;=Q803),"Retry 1 DUE",IF(AND(R803="Correct",T803="",TODAY()&gt;=S803),"Retry 2 DUE",IF(R803="","Retry 1 scheduled","Retry 2 scheduled")))))))</f>
        <v/>
      </c>
    </row>
    <row r="804" customFormat="false" ht="15" hidden="false" customHeight="false" outlineLevel="0" collapsed="false">
      <c r="A804" s="27" t="str">
        <f aca="false">IF(COUNTA(B804:I804)=0,"",ROW()-4)</f>
        <v/>
      </c>
      <c r="B804" s="28"/>
      <c r="C804" s="29"/>
      <c r="D804" s="30"/>
      <c r="E804" s="29"/>
      <c r="F804" s="30"/>
      <c r="G804" s="31"/>
      <c r="H804" s="32"/>
      <c r="I804" s="32"/>
      <c r="J804" s="33" t="str">
        <f aca="false">IF(OR(H804="",I804=""),"",IF(UPPER(SUBSTITUTE(SUBSTITUTE(SUBSTITUTE(H804," ",""),",",""),";",""))=UPPER(SUBSTITUTE(SUBSTITUTE(SUBSTITUTE(I804," ",""),",",""),";","")),"Correct","Wrong"))</f>
        <v/>
      </c>
      <c r="K804" s="29"/>
      <c r="L804" s="29"/>
      <c r="M804" s="27" t="str">
        <f aca="false">IF(E804="","",IFERROR(INDEX(Lists!$G$5:$G$9,MATCH(E804,Lists!$F$5:$F$9,0)),""))</f>
        <v/>
      </c>
      <c r="N804" s="33" t="str">
        <f aca="false">IF(OR(L804="",M804=""),"",IF(L804&gt;M804,"Slow",IF(AND(J804="Wrong",L804&lt;0.5*M804),"Rushed?","OK")))</f>
        <v/>
      </c>
      <c r="O804" s="30"/>
      <c r="P804" s="30"/>
      <c r="Q804" s="34" t="str">
        <f aca="false">IF(OR(B804="",J804=""),"",IF(OR(J804="Wrong",K804="50-50",K804="Guess"),B804+Lists!$Y$5,""))</f>
        <v/>
      </c>
      <c r="R804" s="29"/>
      <c r="S804" s="34" t="str">
        <f aca="false">IF(Q804="","",B804+Lists!$Y$6)</f>
        <v/>
      </c>
      <c r="T804" s="29"/>
      <c r="U804" s="33" t="str">
        <f aca="true">IF(J804="","",IF(Q804="","—",IF(T804="Correct","Mastered",IF(OR(R804="Wrong",T804="Wrong"),"Keep reviewing",IF(AND(R804="",TODAY()&gt;=Q804),"Retry 1 DUE",IF(AND(R804="Correct",T804="",TODAY()&gt;=S804),"Retry 2 DUE",IF(R804="","Retry 1 scheduled","Retry 2 scheduled")))))))</f>
        <v/>
      </c>
    </row>
    <row r="805" customFormat="false" ht="15" hidden="false" customHeight="false" outlineLevel="0" collapsed="false">
      <c r="A805" s="27" t="str">
        <f aca="false">IF(COUNTA(B805:I805)=0,"",ROW()-4)</f>
        <v/>
      </c>
      <c r="B805" s="28"/>
      <c r="C805" s="29"/>
      <c r="D805" s="30"/>
      <c r="E805" s="29"/>
      <c r="F805" s="30"/>
      <c r="G805" s="31"/>
      <c r="H805" s="32"/>
      <c r="I805" s="32"/>
      <c r="J805" s="33" t="str">
        <f aca="false">IF(OR(H805="",I805=""),"",IF(UPPER(SUBSTITUTE(SUBSTITUTE(SUBSTITUTE(H805," ",""),",",""),";",""))=UPPER(SUBSTITUTE(SUBSTITUTE(SUBSTITUTE(I805," ",""),",",""),";","")),"Correct","Wrong"))</f>
        <v/>
      </c>
      <c r="K805" s="29"/>
      <c r="L805" s="29"/>
      <c r="M805" s="27" t="str">
        <f aca="false">IF(E805="","",IFERROR(INDEX(Lists!$G$5:$G$9,MATCH(E805,Lists!$F$5:$F$9,0)),""))</f>
        <v/>
      </c>
      <c r="N805" s="33" t="str">
        <f aca="false">IF(OR(L805="",M805=""),"",IF(L805&gt;M805,"Slow",IF(AND(J805="Wrong",L805&lt;0.5*M805),"Rushed?","OK")))</f>
        <v/>
      </c>
      <c r="O805" s="30"/>
      <c r="P805" s="30"/>
      <c r="Q805" s="34" t="str">
        <f aca="false">IF(OR(B805="",J805=""),"",IF(OR(J805="Wrong",K805="50-50",K805="Guess"),B805+Lists!$Y$5,""))</f>
        <v/>
      </c>
      <c r="R805" s="29"/>
      <c r="S805" s="34" t="str">
        <f aca="false">IF(Q805="","",B805+Lists!$Y$6)</f>
        <v/>
      </c>
      <c r="T805" s="29"/>
      <c r="U805" s="33" t="str">
        <f aca="true">IF(J805="","",IF(Q805="","—",IF(T805="Correct","Mastered",IF(OR(R805="Wrong",T805="Wrong"),"Keep reviewing",IF(AND(R805="",TODAY()&gt;=Q805),"Retry 1 DUE",IF(AND(R805="Correct",T805="",TODAY()&gt;=S805),"Retry 2 DUE",IF(R805="","Retry 1 scheduled","Retry 2 scheduled")))))))</f>
        <v/>
      </c>
    </row>
    <row r="806" customFormat="false" ht="15" hidden="false" customHeight="false" outlineLevel="0" collapsed="false">
      <c r="A806" s="27" t="str">
        <f aca="false">IF(COUNTA(B806:I806)=0,"",ROW()-4)</f>
        <v/>
      </c>
      <c r="B806" s="28"/>
      <c r="C806" s="29"/>
      <c r="D806" s="30"/>
      <c r="E806" s="29"/>
      <c r="F806" s="30"/>
      <c r="G806" s="31"/>
      <c r="H806" s="32"/>
      <c r="I806" s="32"/>
      <c r="J806" s="33" t="str">
        <f aca="false">IF(OR(H806="",I806=""),"",IF(UPPER(SUBSTITUTE(SUBSTITUTE(SUBSTITUTE(H806," ",""),",",""),";",""))=UPPER(SUBSTITUTE(SUBSTITUTE(SUBSTITUTE(I806," ",""),",",""),";","")),"Correct","Wrong"))</f>
        <v/>
      </c>
      <c r="K806" s="29"/>
      <c r="L806" s="29"/>
      <c r="M806" s="27" t="str">
        <f aca="false">IF(E806="","",IFERROR(INDEX(Lists!$G$5:$G$9,MATCH(E806,Lists!$F$5:$F$9,0)),""))</f>
        <v/>
      </c>
      <c r="N806" s="33" t="str">
        <f aca="false">IF(OR(L806="",M806=""),"",IF(L806&gt;M806,"Slow",IF(AND(J806="Wrong",L806&lt;0.5*M806),"Rushed?","OK")))</f>
        <v/>
      </c>
      <c r="O806" s="30"/>
      <c r="P806" s="30"/>
      <c r="Q806" s="34" t="str">
        <f aca="false">IF(OR(B806="",J806=""),"",IF(OR(J806="Wrong",K806="50-50",K806="Guess"),B806+Lists!$Y$5,""))</f>
        <v/>
      </c>
      <c r="R806" s="29"/>
      <c r="S806" s="34" t="str">
        <f aca="false">IF(Q806="","",B806+Lists!$Y$6)</f>
        <v/>
      </c>
      <c r="T806" s="29"/>
      <c r="U806" s="33" t="str">
        <f aca="true">IF(J806="","",IF(Q806="","—",IF(T806="Correct","Mastered",IF(OR(R806="Wrong",T806="Wrong"),"Keep reviewing",IF(AND(R806="",TODAY()&gt;=Q806),"Retry 1 DUE",IF(AND(R806="Correct",T806="",TODAY()&gt;=S806),"Retry 2 DUE",IF(R806="","Retry 1 scheduled","Retry 2 scheduled")))))))</f>
        <v/>
      </c>
    </row>
    <row r="807" customFormat="false" ht="15" hidden="false" customHeight="false" outlineLevel="0" collapsed="false">
      <c r="A807" s="27" t="str">
        <f aca="false">IF(COUNTA(B807:I807)=0,"",ROW()-4)</f>
        <v/>
      </c>
      <c r="B807" s="28"/>
      <c r="C807" s="29"/>
      <c r="D807" s="30"/>
      <c r="E807" s="29"/>
      <c r="F807" s="30"/>
      <c r="G807" s="31"/>
      <c r="H807" s="32"/>
      <c r="I807" s="32"/>
      <c r="J807" s="33" t="str">
        <f aca="false">IF(OR(H807="",I807=""),"",IF(UPPER(SUBSTITUTE(SUBSTITUTE(SUBSTITUTE(H807," ",""),",",""),";",""))=UPPER(SUBSTITUTE(SUBSTITUTE(SUBSTITUTE(I807," ",""),",",""),";","")),"Correct","Wrong"))</f>
        <v/>
      </c>
      <c r="K807" s="29"/>
      <c r="L807" s="29"/>
      <c r="M807" s="27" t="str">
        <f aca="false">IF(E807="","",IFERROR(INDEX(Lists!$G$5:$G$9,MATCH(E807,Lists!$F$5:$F$9,0)),""))</f>
        <v/>
      </c>
      <c r="N807" s="33" t="str">
        <f aca="false">IF(OR(L807="",M807=""),"",IF(L807&gt;M807,"Slow",IF(AND(J807="Wrong",L807&lt;0.5*M807),"Rushed?","OK")))</f>
        <v/>
      </c>
      <c r="O807" s="30"/>
      <c r="P807" s="30"/>
      <c r="Q807" s="34" t="str">
        <f aca="false">IF(OR(B807="",J807=""),"",IF(OR(J807="Wrong",K807="50-50",K807="Guess"),B807+Lists!$Y$5,""))</f>
        <v/>
      </c>
      <c r="R807" s="29"/>
      <c r="S807" s="34" t="str">
        <f aca="false">IF(Q807="","",B807+Lists!$Y$6)</f>
        <v/>
      </c>
      <c r="T807" s="29"/>
      <c r="U807" s="33" t="str">
        <f aca="true">IF(J807="","",IF(Q807="","—",IF(T807="Correct","Mastered",IF(OR(R807="Wrong",T807="Wrong"),"Keep reviewing",IF(AND(R807="",TODAY()&gt;=Q807),"Retry 1 DUE",IF(AND(R807="Correct",T807="",TODAY()&gt;=S807),"Retry 2 DUE",IF(R807="","Retry 1 scheduled","Retry 2 scheduled")))))))</f>
        <v/>
      </c>
    </row>
    <row r="808" customFormat="false" ht="15" hidden="false" customHeight="false" outlineLevel="0" collapsed="false">
      <c r="A808" s="27" t="str">
        <f aca="false">IF(COUNTA(B808:I808)=0,"",ROW()-4)</f>
        <v/>
      </c>
      <c r="B808" s="28"/>
      <c r="C808" s="29"/>
      <c r="D808" s="30"/>
      <c r="E808" s="29"/>
      <c r="F808" s="30"/>
      <c r="G808" s="31"/>
      <c r="H808" s="32"/>
      <c r="I808" s="32"/>
      <c r="J808" s="33" t="str">
        <f aca="false">IF(OR(H808="",I808=""),"",IF(UPPER(SUBSTITUTE(SUBSTITUTE(SUBSTITUTE(H808," ",""),",",""),";",""))=UPPER(SUBSTITUTE(SUBSTITUTE(SUBSTITUTE(I808," ",""),",",""),";","")),"Correct","Wrong"))</f>
        <v/>
      </c>
      <c r="K808" s="29"/>
      <c r="L808" s="29"/>
      <c r="M808" s="27" t="str">
        <f aca="false">IF(E808="","",IFERROR(INDEX(Lists!$G$5:$G$9,MATCH(E808,Lists!$F$5:$F$9,0)),""))</f>
        <v/>
      </c>
      <c r="N808" s="33" t="str">
        <f aca="false">IF(OR(L808="",M808=""),"",IF(L808&gt;M808,"Slow",IF(AND(J808="Wrong",L808&lt;0.5*M808),"Rushed?","OK")))</f>
        <v/>
      </c>
      <c r="O808" s="30"/>
      <c r="P808" s="30"/>
      <c r="Q808" s="34" t="str">
        <f aca="false">IF(OR(B808="",J808=""),"",IF(OR(J808="Wrong",K808="50-50",K808="Guess"),B808+Lists!$Y$5,""))</f>
        <v/>
      </c>
      <c r="R808" s="29"/>
      <c r="S808" s="34" t="str">
        <f aca="false">IF(Q808="","",B808+Lists!$Y$6)</f>
        <v/>
      </c>
      <c r="T808" s="29"/>
      <c r="U808" s="33" t="str">
        <f aca="true">IF(J808="","",IF(Q808="","—",IF(T808="Correct","Mastered",IF(OR(R808="Wrong",T808="Wrong"),"Keep reviewing",IF(AND(R808="",TODAY()&gt;=Q808),"Retry 1 DUE",IF(AND(R808="Correct",T808="",TODAY()&gt;=S808),"Retry 2 DUE",IF(R808="","Retry 1 scheduled","Retry 2 scheduled")))))))</f>
        <v/>
      </c>
    </row>
    <row r="809" customFormat="false" ht="15" hidden="false" customHeight="false" outlineLevel="0" collapsed="false">
      <c r="A809" s="27" t="str">
        <f aca="false">IF(COUNTA(B809:I809)=0,"",ROW()-4)</f>
        <v/>
      </c>
      <c r="B809" s="28"/>
      <c r="C809" s="29"/>
      <c r="D809" s="30"/>
      <c r="E809" s="29"/>
      <c r="F809" s="30"/>
      <c r="G809" s="31"/>
      <c r="H809" s="32"/>
      <c r="I809" s="32"/>
      <c r="J809" s="33" t="str">
        <f aca="false">IF(OR(H809="",I809=""),"",IF(UPPER(SUBSTITUTE(SUBSTITUTE(SUBSTITUTE(H809," ",""),",",""),";",""))=UPPER(SUBSTITUTE(SUBSTITUTE(SUBSTITUTE(I809," ",""),",",""),";","")),"Correct","Wrong"))</f>
        <v/>
      </c>
      <c r="K809" s="29"/>
      <c r="L809" s="29"/>
      <c r="M809" s="27" t="str">
        <f aca="false">IF(E809="","",IFERROR(INDEX(Lists!$G$5:$G$9,MATCH(E809,Lists!$F$5:$F$9,0)),""))</f>
        <v/>
      </c>
      <c r="N809" s="33" t="str">
        <f aca="false">IF(OR(L809="",M809=""),"",IF(L809&gt;M809,"Slow",IF(AND(J809="Wrong",L809&lt;0.5*M809),"Rushed?","OK")))</f>
        <v/>
      </c>
      <c r="O809" s="30"/>
      <c r="P809" s="30"/>
      <c r="Q809" s="34" t="str">
        <f aca="false">IF(OR(B809="",J809=""),"",IF(OR(J809="Wrong",K809="50-50",K809="Guess"),B809+Lists!$Y$5,""))</f>
        <v/>
      </c>
      <c r="R809" s="29"/>
      <c r="S809" s="34" t="str">
        <f aca="false">IF(Q809="","",B809+Lists!$Y$6)</f>
        <v/>
      </c>
      <c r="T809" s="29"/>
      <c r="U809" s="33" t="str">
        <f aca="true">IF(J809="","",IF(Q809="","—",IF(T809="Correct","Mastered",IF(OR(R809="Wrong",T809="Wrong"),"Keep reviewing",IF(AND(R809="",TODAY()&gt;=Q809),"Retry 1 DUE",IF(AND(R809="Correct",T809="",TODAY()&gt;=S809),"Retry 2 DUE",IF(R809="","Retry 1 scheduled","Retry 2 scheduled")))))))</f>
        <v/>
      </c>
    </row>
    <row r="810" customFormat="false" ht="15" hidden="false" customHeight="false" outlineLevel="0" collapsed="false">
      <c r="A810" s="27" t="str">
        <f aca="false">IF(COUNTA(B810:I810)=0,"",ROW()-4)</f>
        <v/>
      </c>
      <c r="B810" s="28"/>
      <c r="C810" s="29"/>
      <c r="D810" s="30"/>
      <c r="E810" s="29"/>
      <c r="F810" s="30"/>
      <c r="G810" s="31"/>
      <c r="H810" s="32"/>
      <c r="I810" s="32"/>
      <c r="J810" s="33" t="str">
        <f aca="false">IF(OR(H810="",I810=""),"",IF(UPPER(SUBSTITUTE(SUBSTITUTE(SUBSTITUTE(H810," ",""),",",""),";",""))=UPPER(SUBSTITUTE(SUBSTITUTE(SUBSTITUTE(I810," ",""),",",""),";","")),"Correct","Wrong"))</f>
        <v/>
      </c>
      <c r="K810" s="29"/>
      <c r="L810" s="29"/>
      <c r="M810" s="27" t="str">
        <f aca="false">IF(E810="","",IFERROR(INDEX(Lists!$G$5:$G$9,MATCH(E810,Lists!$F$5:$F$9,0)),""))</f>
        <v/>
      </c>
      <c r="N810" s="33" t="str">
        <f aca="false">IF(OR(L810="",M810=""),"",IF(L810&gt;M810,"Slow",IF(AND(J810="Wrong",L810&lt;0.5*M810),"Rushed?","OK")))</f>
        <v/>
      </c>
      <c r="O810" s="30"/>
      <c r="P810" s="30"/>
      <c r="Q810" s="34" t="str">
        <f aca="false">IF(OR(B810="",J810=""),"",IF(OR(J810="Wrong",K810="50-50",K810="Guess"),B810+Lists!$Y$5,""))</f>
        <v/>
      </c>
      <c r="R810" s="29"/>
      <c r="S810" s="34" t="str">
        <f aca="false">IF(Q810="","",B810+Lists!$Y$6)</f>
        <v/>
      </c>
      <c r="T810" s="29"/>
      <c r="U810" s="33" t="str">
        <f aca="true">IF(J810="","",IF(Q810="","—",IF(T810="Correct","Mastered",IF(OR(R810="Wrong",T810="Wrong"),"Keep reviewing",IF(AND(R810="",TODAY()&gt;=Q810),"Retry 1 DUE",IF(AND(R810="Correct",T810="",TODAY()&gt;=S810),"Retry 2 DUE",IF(R810="","Retry 1 scheduled","Retry 2 scheduled")))))))</f>
        <v/>
      </c>
    </row>
    <row r="811" customFormat="false" ht="15" hidden="false" customHeight="false" outlineLevel="0" collapsed="false">
      <c r="A811" s="27" t="str">
        <f aca="false">IF(COUNTA(B811:I811)=0,"",ROW()-4)</f>
        <v/>
      </c>
      <c r="B811" s="28"/>
      <c r="C811" s="29"/>
      <c r="D811" s="30"/>
      <c r="E811" s="29"/>
      <c r="F811" s="30"/>
      <c r="G811" s="31"/>
      <c r="H811" s="32"/>
      <c r="I811" s="32"/>
      <c r="J811" s="33" t="str">
        <f aca="false">IF(OR(H811="",I811=""),"",IF(UPPER(SUBSTITUTE(SUBSTITUTE(SUBSTITUTE(H811," ",""),",",""),";",""))=UPPER(SUBSTITUTE(SUBSTITUTE(SUBSTITUTE(I811," ",""),",",""),";","")),"Correct","Wrong"))</f>
        <v/>
      </c>
      <c r="K811" s="29"/>
      <c r="L811" s="29"/>
      <c r="M811" s="27" t="str">
        <f aca="false">IF(E811="","",IFERROR(INDEX(Lists!$G$5:$G$9,MATCH(E811,Lists!$F$5:$F$9,0)),""))</f>
        <v/>
      </c>
      <c r="N811" s="33" t="str">
        <f aca="false">IF(OR(L811="",M811=""),"",IF(L811&gt;M811,"Slow",IF(AND(J811="Wrong",L811&lt;0.5*M811),"Rushed?","OK")))</f>
        <v/>
      </c>
      <c r="O811" s="30"/>
      <c r="P811" s="30"/>
      <c r="Q811" s="34" t="str">
        <f aca="false">IF(OR(B811="",J811=""),"",IF(OR(J811="Wrong",K811="50-50",K811="Guess"),B811+Lists!$Y$5,""))</f>
        <v/>
      </c>
      <c r="R811" s="29"/>
      <c r="S811" s="34" t="str">
        <f aca="false">IF(Q811="","",B811+Lists!$Y$6)</f>
        <v/>
      </c>
      <c r="T811" s="29"/>
      <c r="U811" s="33" t="str">
        <f aca="true">IF(J811="","",IF(Q811="","—",IF(T811="Correct","Mastered",IF(OR(R811="Wrong",T811="Wrong"),"Keep reviewing",IF(AND(R811="",TODAY()&gt;=Q811),"Retry 1 DUE",IF(AND(R811="Correct",T811="",TODAY()&gt;=S811),"Retry 2 DUE",IF(R811="","Retry 1 scheduled","Retry 2 scheduled")))))))</f>
        <v/>
      </c>
    </row>
    <row r="812" customFormat="false" ht="15" hidden="false" customHeight="false" outlineLevel="0" collapsed="false">
      <c r="A812" s="27" t="str">
        <f aca="false">IF(COUNTA(B812:I812)=0,"",ROW()-4)</f>
        <v/>
      </c>
      <c r="B812" s="28"/>
      <c r="C812" s="29"/>
      <c r="D812" s="30"/>
      <c r="E812" s="29"/>
      <c r="F812" s="30"/>
      <c r="G812" s="31"/>
      <c r="H812" s="32"/>
      <c r="I812" s="32"/>
      <c r="J812" s="33" t="str">
        <f aca="false">IF(OR(H812="",I812=""),"",IF(UPPER(SUBSTITUTE(SUBSTITUTE(SUBSTITUTE(H812," ",""),",",""),";",""))=UPPER(SUBSTITUTE(SUBSTITUTE(SUBSTITUTE(I812," ",""),",",""),";","")),"Correct","Wrong"))</f>
        <v/>
      </c>
      <c r="K812" s="29"/>
      <c r="L812" s="29"/>
      <c r="M812" s="27" t="str">
        <f aca="false">IF(E812="","",IFERROR(INDEX(Lists!$G$5:$G$9,MATCH(E812,Lists!$F$5:$F$9,0)),""))</f>
        <v/>
      </c>
      <c r="N812" s="33" t="str">
        <f aca="false">IF(OR(L812="",M812=""),"",IF(L812&gt;M812,"Slow",IF(AND(J812="Wrong",L812&lt;0.5*M812),"Rushed?","OK")))</f>
        <v/>
      </c>
      <c r="O812" s="30"/>
      <c r="P812" s="30"/>
      <c r="Q812" s="34" t="str">
        <f aca="false">IF(OR(B812="",J812=""),"",IF(OR(J812="Wrong",K812="50-50",K812="Guess"),B812+Lists!$Y$5,""))</f>
        <v/>
      </c>
      <c r="R812" s="29"/>
      <c r="S812" s="34" t="str">
        <f aca="false">IF(Q812="","",B812+Lists!$Y$6)</f>
        <v/>
      </c>
      <c r="T812" s="29"/>
      <c r="U812" s="33" t="str">
        <f aca="true">IF(J812="","",IF(Q812="","—",IF(T812="Correct","Mastered",IF(OR(R812="Wrong",T812="Wrong"),"Keep reviewing",IF(AND(R812="",TODAY()&gt;=Q812),"Retry 1 DUE",IF(AND(R812="Correct",T812="",TODAY()&gt;=S812),"Retry 2 DUE",IF(R812="","Retry 1 scheduled","Retry 2 scheduled")))))))</f>
        <v/>
      </c>
    </row>
    <row r="813" customFormat="false" ht="15" hidden="false" customHeight="false" outlineLevel="0" collapsed="false">
      <c r="A813" s="27" t="str">
        <f aca="false">IF(COUNTA(B813:I813)=0,"",ROW()-4)</f>
        <v/>
      </c>
      <c r="B813" s="28"/>
      <c r="C813" s="29"/>
      <c r="D813" s="30"/>
      <c r="E813" s="29"/>
      <c r="F813" s="30"/>
      <c r="G813" s="31"/>
      <c r="H813" s="32"/>
      <c r="I813" s="32"/>
      <c r="J813" s="33" t="str">
        <f aca="false">IF(OR(H813="",I813=""),"",IF(UPPER(SUBSTITUTE(SUBSTITUTE(SUBSTITUTE(H813," ",""),",",""),";",""))=UPPER(SUBSTITUTE(SUBSTITUTE(SUBSTITUTE(I813," ",""),",",""),";","")),"Correct","Wrong"))</f>
        <v/>
      </c>
      <c r="K813" s="29"/>
      <c r="L813" s="29"/>
      <c r="M813" s="27" t="str">
        <f aca="false">IF(E813="","",IFERROR(INDEX(Lists!$G$5:$G$9,MATCH(E813,Lists!$F$5:$F$9,0)),""))</f>
        <v/>
      </c>
      <c r="N813" s="33" t="str">
        <f aca="false">IF(OR(L813="",M813=""),"",IF(L813&gt;M813,"Slow",IF(AND(J813="Wrong",L813&lt;0.5*M813),"Rushed?","OK")))</f>
        <v/>
      </c>
      <c r="O813" s="30"/>
      <c r="P813" s="30"/>
      <c r="Q813" s="34" t="str">
        <f aca="false">IF(OR(B813="",J813=""),"",IF(OR(J813="Wrong",K813="50-50",K813="Guess"),B813+Lists!$Y$5,""))</f>
        <v/>
      </c>
      <c r="R813" s="29"/>
      <c r="S813" s="34" t="str">
        <f aca="false">IF(Q813="","",B813+Lists!$Y$6)</f>
        <v/>
      </c>
      <c r="T813" s="29"/>
      <c r="U813" s="33" t="str">
        <f aca="true">IF(J813="","",IF(Q813="","—",IF(T813="Correct","Mastered",IF(OR(R813="Wrong",T813="Wrong"),"Keep reviewing",IF(AND(R813="",TODAY()&gt;=Q813),"Retry 1 DUE",IF(AND(R813="Correct",T813="",TODAY()&gt;=S813),"Retry 2 DUE",IF(R813="","Retry 1 scheduled","Retry 2 scheduled")))))))</f>
        <v/>
      </c>
    </row>
    <row r="814" customFormat="false" ht="15" hidden="false" customHeight="false" outlineLevel="0" collapsed="false">
      <c r="A814" s="27" t="str">
        <f aca="false">IF(COUNTA(B814:I814)=0,"",ROW()-4)</f>
        <v/>
      </c>
      <c r="B814" s="28"/>
      <c r="C814" s="29"/>
      <c r="D814" s="30"/>
      <c r="E814" s="29"/>
      <c r="F814" s="30"/>
      <c r="G814" s="31"/>
      <c r="H814" s="32"/>
      <c r="I814" s="32"/>
      <c r="J814" s="33" t="str">
        <f aca="false">IF(OR(H814="",I814=""),"",IF(UPPER(SUBSTITUTE(SUBSTITUTE(SUBSTITUTE(H814," ",""),",",""),";",""))=UPPER(SUBSTITUTE(SUBSTITUTE(SUBSTITUTE(I814," ",""),",",""),";","")),"Correct","Wrong"))</f>
        <v/>
      </c>
      <c r="K814" s="29"/>
      <c r="L814" s="29"/>
      <c r="M814" s="27" t="str">
        <f aca="false">IF(E814="","",IFERROR(INDEX(Lists!$G$5:$G$9,MATCH(E814,Lists!$F$5:$F$9,0)),""))</f>
        <v/>
      </c>
      <c r="N814" s="33" t="str">
        <f aca="false">IF(OR(L814="",M814=""),"",IF(L814&gt;M814,"Slow",IF(AND(J814="Wrong",L814&lt;0.5*M814),"Rushed?","OK")))</f>
        <v/>
      </c>
      <c r="O814" s="30"/>
      <c r="P814" s="30"/>
      <c r="Q814" s="34" t="str">
        <f aca="false">IF(OR(B814="",J814=""),"",IF(OR(J814="Wrong",K814="50-50",K814="Guess"),B814+Lists!$Y$5,""))</f>
        <v/>
      </c>
      <c r="R814" s="29"/>
      <c r="S814" s="34" t="str">
        <f aca="false">IF(Q814="","",B814+Lists!$Y$6)</f>
        <v/>
      </c>
      <c r="T814" s="29"/>
      <c r="U814" s="33" t="str">
        <f aca="true">IF(J814="","",IF(Q814="","—",IF(T814="Correct","Mastered",IF(OR(R814="Wrong",T814="Wrong"),"Keep reviewing",IF(AND(R814="",TODAY()&gt;=Q814),"Retry 1 DUE",IF(AND(R814="Correct",T814="",TODAY()&gt;=S814),"Retry 2 DUE",IF(R814="","Retry 1 scheduled","Retry 2 scheduled")))))))</f>
        <v/>
      </c>
    </row>
    <row r="815" customFormat="false" ht="15" hidden="false" customHeight="false" outlineLevel="0" collapsed="false">
      <c r="A815" s="27" t="str">
        <f aca="false">IF(COUNTA(B815:I815)=0,"",ROW()-4)</f>
        <v/>
      </c>
      <c r="B815" s="28"/>
      <c r="C815" s="29"/>
      <c r="D815" s="30"/>
      <c r="E815" s="29"/>
      <c r="F815" s="30"/>
      <c r="G815" s="31"/>
      <c r="H815" s="32"/>
      <c r="I815" s="32"/>
      <c r="J815" s="33" t="str">
        <f aca="false">IF(OR(H815="",I815=""),"",IF(UPPER(SUBSTITUTE(SUBSTITUTE(SUBSTITUTE(H815," ",""),",",""),";",""))=UPPER(SUBSTITUTE(SUBSTITUTE(SUBSTITUTE(I815," ",""),",",""),";","")),"Correct","Wrong"))</f>
        <v/>
      </c>
      <c r="K815" s="29"/>
      <c r="L815" s="29"/>
      <c r="M815" s="27" t="str">
        <f aca="false">IF(E815="","",IFERROR(INDEX(Lists!$G$5:$G$9,MATCH(E815,Lists!$F$5:$F$9,0)),""))</f>
        <v/>
      </c>
      <c r="N815" s="33" t="str">
        <f aca="false">IF(OR(L815="",M815=""),"",IF(L815&gt;M815,"Slow",IF(AND(J815="Wrong",L815&lt;0.5*M815),"Rushed?","OK")))</f>
        <v/>
      </c>
      <c r="O815" s="30"/>
      <c r="P815" s="30"/>
      <c r="Q815" s="34" t="str">
        <f aca="false">IF(OR(B815="",J815=""),"",IF(OR(J815="Wrong",K815="50-50",K815="Guess"),B815+Lists!$Y$5,""))</f>
        <v/>
      </c>
      <c r="R815" s="29"/>
      <c r="S815" s="34" t="str">
        <f aca="false">IF(Q815="","",B815+Lists!$Y$6)</f>
        <v/>
      </c>
      <c r="T815" s="29"/>
      <c r="U815" s="33" t="str">
        <f aca="true">IF(J815="","",IF(Q815="","—",IF(T815="Correct","Mastered",IF(OR(R815="Wrong",T815="Wrong"),"Keep reviewing",IF(AND(R815="",TODAY()&gt;=Q815),"Retry 1 DUE",IF(AND(R815="Correct",T815="",TODAY()&gt;=S815),"Retry 2 DUE",IF(R815="","Retry 1 scheduled","Retry 2 scheduled")))))))</f>
        <v/>
      </c>
    </row>
    <row r="816" customFormat="false" ht="15" hidden="false" customHeight="false" outlineLevel="0" collapsed="false">
      <c r="A816" s="27" t="str">
        <f aca="false">IF(COUNTA(B816:I816)=0,"",ROW()-4)</f>
        <v/>
      </c>
      <c r="B816" s="28"/>
      <c r="C816" s="29"/>
      <c r="D816" s="30"/>
      <c r="E816" s="29"/>
      <c r="F816" s="30"/>
      <c r="G816" s="31"/>
      <c r="H816" s="32"/>
      <c r="I816" s="32"/>
      <c r="J816" s="33" t="str">
        <f aca="false">IF(OR(H816="",I816=""),"",IF(UPPER(SUBSTITUTE(SUBSTITUTE(SUBSTITUTE(H816," ",""),",",""),";",""))=UPPER(SUBSTITUTE(SUBSTITUTE(SUBSTITUTE(I816," ",""),",",""),";","")),"Correct","Wrong"))</f>
        <v/>
      </c>
      <c r="K816" s="29"/>
      <c r="L816" s="29"/>
      <c r="M816" s="27" t="str">
        <f aca="false">IF(E816="","",IFERROR(INDEX(Lists!$G$5:$G$9,MATCH(E816,Lists!$F$5:$F$9,0)),""))</f>
        <v/>
      </c>
      <c r="N816" s="33" t="str">
        <f aca="false">IF(OR(L816="",M816=""),"",IF(L816&gt;M816,"Slow",IF(AND(J816="Wrong",L816&lt;0.5*M816),"Rushed?","OK")))</f>
        <v/>
      </c>
      <c r="O816" s="30"/>
      <c r="P816" s="30"/>
      <c r="Q816" s="34" t="str">
        <f aca="false">IF(OR(B816="",J816=""),"",IF(OR(J816="Wrong",K816="50-50",K816="Guess"),B816+Lists!$Y$5,""))</f>
        <v/>
      </c>
      <c r="R816" s="29"/>
      <c r="S816" s="34" t="str">
        <f aca="false">IF(Q816="","",B816+Lists!$Y$6)</f>
        <v/>
      </c>
      <c r="T816" s="29"/>
      <c r="U816" s="33" t="str">
        <f aca="true">IF(J816="","",IF(Q816="","—",IF(T816="Correct","Mastered",IF(OR(R816="Wrong",T816="Wrong"),"Keep reviewing",IF(AND(R816="",TODAY()&gt;=Q816),"Retry 1 DUE",IF(AND(R816="Correct",T816="",TODAY()&gt;=S816),"Retry 2 DUE",IF(R816="","Retry 1 scheduled","Retry 2 scheduled")))))))</f>
        <v/>
      </c>
    </row>
    <row r="817" customFormat="false" ht="15" hidden="false" customHeight="false" outlineLevel="0" collapsed="false">
      <c r="A817" s="27" t="str">
        <f aca="false">IF(COUNTA(B817:I817)=0,"",ROW()-4)</f>
        <v/>
      </c>
      <c r="B817" s="28"/>
      <c r="C817" s="29"/>
      <c r="D817" s="30"/>
      <c r="E817" s="29"/>
      <c r="F817" s="30"/>
      <c r="G817" s="31"/>
      <c r="H817" s="32"/>
      <c r="I817" s="32"/>
      <c r="J817" s="33" t="str">
        <f aca="false">IF(OR(H817="",I817=""),"",IF(UPPER(SUBSTITUTE(SUBSTITUTE(SUBSTITUTE(H817," ",""),",",""),";",""))=UPPER(SUBSTITUTE(SUBSTITUTE(SUBSTITUTE(I817," ",""),",",""),";","")),"Correct","Wrong"))</f>
        <v/>
      </c>
      <c r="K817" s="29"/>
      <c r="L817" s="29"/>
      <c r="M817" s="27" t="str">
        <f aca="false">IF(E817="","",IFERROR(INDEX(Lists!$G$5:$G$9,MATCH(E817,Lists!$F$5:$F$9,0)),""))</f>
        <v/>
      </c>
      <c r="N817" s="33" t="str">
        <f aca="false">IF(OR(L817="",M817=""),"",IF(L817&gt;M817,"Slow",IF(AND(J817="Wrong",L817&lt;0.5*M817),"Rushed?","OK")))</f>
        <v/>
      </c>
      <c r="O817" s="30"/>
      <c r="P817" s="30"/>
      <c r="Q817" s="34" t="str">
        <f aca="false">IF(OR(B817="",J817=""),"",IF(OR(J817="Wrong",K817="50-50",K817="Guess"),B817+Lists!$Y$5,""))</f>
        <v/>
      </c>
      <c r="R817" s="29"/>
      <c r="S817" s="34" t="str">
        <f aca="false">IF(Q817="","",B817+Lists!$Y$6)</f>
        <v/>
      </c>
      <c r="T817" s="29"/>
      <c r="U817" s="33" t="str">
        <f aca="true">IF(J817="","",IF(Q817="","—",IF(T817="Correct","Mastered",IF(OR(R817="Wrong",T817="Wrong"),"Keep reviewing",IF(AND(R817="",TODAY()&gt;=Q817),"Retry 1 DUE",IF(AND(R817="Correct",T817="",TODAY()&gt;=S817),"Retry 2 DUE",IF(R817="","Retry 1 scheduled","Retry 2 scheduled")))))))</f>
        <v/>
      </c>
    </row>
    <row r="818" customFormat="false" ht="15" hidden="false" customHeight="false" outlineLevel="0" collapsed="false">
      <c r="A818" s="27" t="str">
        <f aca="false">IF(COUNTA(B818:I818)=0,"",ROW()-4)</f>
        <v/>
      </c>
      <c r="B818" s="28"/>
      <c r="C818" s="29"/>
      <c r="D818" s="30"/>
      <c r="E818" s="29"/>
      <c r="F818" s="30"/>
      <c r="G818" s="31"/>
      <c r="H818" s="32"/>
      <c r="I818" s="32"/>
      <c r="J818" s="33" t="str">
        <f aca="false">IF(OR(H818="",I818=""),"",IF(UPPER(SUBSTITUTE(SUBSTITUTE(SUBSTITUTE(H818," ",""),",",""),";",""))=UPPER(SUBSTITUTE(SUBSTITUTE(SUBSTITUTE(I818," ",""),",",""),";","")),"Correct","Wrong"))</f>
        <v/>
      </c>
      <c r="K818" s="29"/>
      <c r="L818" s="29"/>
      <c r="M818" s="27" t="str">
        <f aca="false">IF(E818="","",IFERROR(INDEX(Lists!$G$5:$G$9,MATCH(E818,Lists!$F$5:$F$9,0)),""))</f>
        <v/>
      </c>
      <c r="N818" s="33" t="str">
        <f aca="false">IF(OR(L818="",M818=""),"",IF(L818&gt;M818,"Slow",IF(AND(J818="Wrong",L818&lt;0.5*M818),"Rushed?","OK")))</f>
        <v/>
      </c>
      <c r="O818" s="30"/>
      <c r="P818" s="30"/>
      <c r="Q818" s="34" t="str">
        <f aca="false">IF(OR(B818="",J818=""),"",IF(OR(J818="Wrong",K818="50-50",K818="Guess"),B818+Lists!$Y$5,""))</f>
        <v/>
      </c>
      <c r="R818" s="29"/>
      <c r="S818" s="34" t="str">
        <f aca="false">IF(Q818="","",B818+Lists!$Y$6)</f>
        <v/>
      </c>
      <c r="T818" s="29"/>
      <c r="U818" s="33" t="str">
        <f aca="true">IF(J818="","",IF(Q818="","—",IF(T818="Correct","Mastered",IF(OR(R818="Wrong",T818="Wrong"),"Keep reviewing",IF(AND(R818="",TODAY()&gt;=Q818),"Retry 1 DUE",IF(AND(R818="Correct",T818="",TODAY()&gt;=S818),"Retry 2 DUE",IF(R818="","Retry 1 scheduled","Retry 2 scheduled")))))))</f>
        <v/>
      </c>
    </row>
    <row r="819" customFormat="false" ht="15" hidden="false" customHeight="false" outlineLevel="0" collapsed="false">
      <c r="A819" s="27" t="str">
        <f aca="false">IF(COUNTA(B819:I819)=0,"",ROW()-4)</f>
        <v/>
      </c>
      <c r="B819" s="28"/>
      <c r="C819" s="29"/>
      <c r="D819" s="30"/>
      <c r="E819" s="29"/>
      <c r="F819" s="30"/>
      <c r="G819" s="31"/>
      <c r="H819" s="32"/>
      <c r="I819" s="32"/>
      <c r="J819" s="33" t="str">
        <f aca="false">IF(OR(H819="",I819=""),"",IF(UPPER(SUBSTITUTE(SUBSTITUTE(SUBSTITUTE(H819," ",""),",",""),";",""))=UPPER(SUBSTITUTE(SUBSTITUTE(SUBSTITUTE(I819," ",""),",",""),";","")),"Correct","Wrong"))</f>
        <v/>
      </c>
      <c r="K819" s="29"/>
      <c r="L819" s="29"/>
      <c r="M819" s="27" t="str">
        <f aca="false">IF(E819="","",IFERROR(INDEX(Lists!$G$5:$G$9,MATCH(E819,Lists!$F$5:$F$9,0)),""))</f>
        <v/>
      </c>
      <c r="N819" s="33" t="str">
        <f aca="false">IF(OR(L819="",M819=""),"",IF(L819&gt;M819,"Slow",IF(AND(J819="Wrong",L819&lt;0.5*M819),"Rushed?","OK")))</f>
        <v/>
      </c>
      <c r="O819" s="30"/>
      <c r="P819" s="30"/>
      <c r="Q819" s="34" t="str">
        <f aca="false">IF(OR(B819="",J819=""),"",IF(OR(J819="Wrong",K819="50-50",K819="Guess"),B819+Lists!$Y$5,""))</f>
        <v/>
      </c>
      <c r="R819" s="29"/>
      <c r="S819" s="34" t="str">
        <f aca="false">IF(Q819="","",B819+Lists!$Y$6)</f>
        <v/>
      </c>
      <c r="T819" s="29"/>
      <c r="U819" s="33" t="str">
        <f aca="true">IF(J819="","",IF(Q819="","—",IF(T819="Correct","Mastered",IF(OR(R819="Wrong",T819="Wrong"),"Keep reviewing",IF(AND(R819="",TODAY()&gt;=Q819),"Retry 1 DUE",IF(AND(R819="Correct",T819="",TODAY()&gt;=S819),"Retry 2 DUE",IF(R819="","Retry 1 scheduled","Retry 2 scheduled")))))))</f>
        <v/>
      </c>
    </row>
    <row r="820" customFormat="false" ht="15" hidden="false" customHeight="false" outlineLevel="0" collapsed="false">
      <c r="A820" s="27" t="str">
        <f aca="false">IF(COUNTA(B820:I820)=0,"",ROW()-4)</f>
        <v/>
      </c>
      <c r="B820" s="28"/>
      <c r="C820" s="29"/>
      <c r="D820" s="30"/>
      <c r="E820" s="29"/>
      <c r="F820" s="30"/>
      <c r="G820" s="31"/>
      <c r="H820" s="32"/>
      <c r="I820" s="32"/>
      <c r="J820" s="33" t="str">
        <f aca="false">IF(OR(H820="",I820=""),"",IF(UPPER(SUBSTITUTE(SUBSTITUTE(SUBSTITUTE(H820," ",""),",",""),";",""))=UPPER(SUBSTITUTE(SUBSTITUTE(SUBSTITUTE(I820," ",""),",",""),";","")),"Correct","Wrong"))</f>
        <v/>
      </c>
      <c r="K820" s="29"/>
      <c r="L820" s="29"/>
      <c r="M820" s="27" t="str">
        <f aca="false">IF(E820="","",IFERROR(INDEX(Lists!$G$5:$G$9,MATCH(E820,Lists!$F$5:$F$9,0)),""))</f>
        <v/>
      </c>
      <c r="N820" s="33" t="str">
        <f aca="false">IF(OR(L820="",M820=""),"",IF(L820&gt;M820,"Slow",IF(AND(J820="Wrong",L820&lt;0.5*M820),"Rushed?","OK")))</f>
        <v/>
      </c>
      <c r="O820" s="30"/>
      <c r="P820" s="30"/>
      <c r="Q820" s="34" t="str">
        <f aca="false">IF(OR(B820="",J820=""),"",IF(OR(J820="Wrong",K820="50-50",K820="Guess"),B820+Lists!$Y$5,""))</f>
        <v/>
      </c>
      <c r="R820" s="29"/>
      <c r="S820" s="34" t="str">
        <f aca="false">IF(Q820="","",B820+Lists!$Y$6)</f>
        <v/>
      </c>
      <c r="T820" s="29"/>
      <c r="U820" s="33" t="str">
        <f aca="true">IF(J820="","",IF(Q820="","—",IF(T820="Correct","Mastered",IF(OR(R820="Wrong",T820="Wrong"),"Keep reviewing",IF(AND(R820="",TODAY()&gt;=Q820),"Retry 1 DUE",IF(AND(R820="Correct",T820="",TODAY()&gt;=S820),"Retry 2 DUE",IF(R820="","Retry 1 scheduled","Retry 2 scheduled")))))))</f>
        <v/>
      </c>
    </row>
    <row r="821" customFormat="false" ht="15" hidden="false" customHeight="false" outlineLevel="0" collapsed="false">
      <c r="A821" s="27" t="str">
        <f aca="false">IF(COUNTA(B821:I821)=0,"",ROW()-4)</f>
        <v/>
      </c>
      <c r="B821" s="28"/>
      <c r="C821" s="29"/>
      <c r="D821" s="30"/>
      <c r="E821" s="29"/>
      <c r="F821" s="30"/>
      <c r="G821" s="31"/>
      <c r="H821" s="32"/>
      <c r="I821" s="32"/>
      <c r="J821" s="33" t="str">
        <f aca="false">IF(OR(H821="",I821=""),"",IF(UPPER(SUBSTITUTE(SUBSTITUTE(SUBSTITUTE(H821," ",""),",",""),";",""))=UPPER(SUBSTITUTE(SUBSTITUTE(SUBSTITUTE(I821," ",""),",",""),";","")),"Correct","Wrong"))</f>
        <v/>
      </c>
      <c r="K821" s="29"/>
      <c r="L821" s="29"/>
      <c r="M821" s="27" t="str">
        <f aca="false">IF(E821="","",IFERROR(INDEX(Lists!$G$5:$G$9,MATCH(E821,Lists!$F$5:$F$9,0)),""))</f>
        <v/>
      </c>
      <c r="N821" s="33" t="str">
        <f aca="false">IF(OR(L821="",M821=""),"",IF(L821&gt;M821,"Slow",IF(AND(J821="Wrong",L821&lt;0.5*M821),"Rushed?","OK")))</f>
        <v/>
      </c>
      <c r="O821" s="30"/>
      <c r="P821" s="30"/>
      <c r="Q821" s="34" t="str">
        <f aca="false">IF(OR(B821="",J821=""),"",IF(OR(J821="Wrong",K821="50-50",K821="Guess"),B821+Lists!$Y$5,""))</f>
        <v/>
      </c>
      <c r="R821" s="29"/>
      <c r="S821" s="34" t="str">
        <f aca="false">IF(Q821="","",B821+Lists!$Y$6)</f>
        <v/>
      </c>
      <c r="T821" s="29"/>
      <c r="U821" s="33" t="str">
        <f aca="true">IF(J821="","",IF(Q821="","—",IF(T821="Correct","Mastered",IF(OR(R821="Wrong",T821="Wrong"),"Keep reviewing",IF(AND(R821="",TODAY()&gt;=Q821),"Retry 1 DUE",IF(AND(R821="Correct",T821="",TODAY()&gt;=S821),"Retry 2 DUE",IF(R821="","Retry 1 scheduled","Retry 2 scheduled")))))))</f>
        <v/>
      </c>
    </row>
    <row r="822" customFormat="false" ht="15" hidden="false" customHeight="false" outlineLevel="0" collapsed="false">
      <c r="A822" s="27" t="str">
        <f aca="false">IF(COUNTA(B822:I822)=0,"",ROW()-4)</f>
        <v/>
      </c>
      <c r="B822" s="28"/>
      <c r="C822" s="29"/>
      <c r="D822" s="30"/>
      <c r="E822" s="29"/>
      <c r="F822" s="30"/>
      <c r="G822" s="31"/>
      <c r="H822" s="32"/>
      <c r="I822" s="32"/>
      <c r="J822" s="33" t="str">
        <f aca="false">IF(OR(H822="",I822=""),"",IF(UPPER(SUBSTITUTE(SUBSTITUTE(SUBSTITUTE(H822," ",""),",",""),";",""))=UPPER(SUBSTITUTE(SUBSTITUTE(SUBSTITUTE(I822," ",""),",",""),";","")),"Correct","Wrong"))</f>
        <v/>
      </c>
      <c r="K822" s="29"/>
      <c r="L822" s="29"/>
      <c r="M822" s="27" t="str">
        <f aca="false">IF(E822="","",IFERROR(INDEX(Lists!$G$5:$G$9,MATCH(E822,Lists!$F$5:$F$9,0)),""))</f>
        <v/>
      </c>
      <c r="N822" s="33" t="str">
        <f aca="false">IF(OR(L822="",M822=""),"",IF(L822&gt;M822,"Slow",IF(AND(J822="Wrong",L822&lt;0.5*M822),"Rushed?","OK")))</f>
        <v/>
      </c>
      <c r="O822" s="30"/>
      <c r="P822" s="30"/>
      <c r="Q822" s="34" t="str">
        <f aca="false">IF(OR(B822="",J822=""),"",IF(OR(J822="Wrong",K822="50-50",K822="Guess"),B822+Lists!$Y$5,""))</f>
        <v/>
      </c>
      <c r="R822" s="29"/>
      <c r="S822" s="34" t="str">
        <f aca="false">IF(Q822="","",B822+Lists!$Y$6)</f>
        <v/>
      </c>
      <c r="T822" s="29"/>
      <c r="U822" s="33" t="str">
        <f aca="true">IF(J822="","",IF(Q822="","—",IF(T822="Correct","Mastered",IF(OR(R822="Wrong",T822="Wrong"),"Keep reviewing",IF(AND(R822="",TODAY()&gt;=Q822),"Retry 1 DUE",IF(AND(R822="Correct",T822="",TODAY()&gt;=S822),"Retry 2 DUE",IF(R822="","Retry 1 scheduled","Retry 2 scheduled")))))))</f>
        <v/>
      </c>
    </row>
    <row r="823" customFormat="false" ht="15" hidden="false" customHeight="false" outlineLevel="0" collapsed="false">
      <c r="A823" s="27" t="str">
        <f aca="false">IF(COUNTA(B823:I823)=0,"",ROW()-4)</f>
        <v/>
      </c>
      <c r="B823" s="28"/>
      <c r="C823" s="29"/>
      <c r="D823" s="30"/>
      <c r="E823" s="29"/>
      <c r="F823" s="30"/>
      <c r="G823" s="31"/>
      <c r="H823" s="32"/>
      <c r="I823" s="32"/>
      <c r="J823" s="33" t="str">
        <f aca="false">IF(OR(H823="",I823=""),"",IF(UPPER(SUBSTITUTE(SUBSTITUTE(SUBSTITUTE(H823," ",""),",",""),";",""))=UPPER(SUBSTITUTE(SUBSTITUTE(SUBSTITUTE(I823," ",""),",",""),";","")),"Correct","Wrong"))</f>
        <v/>
      </c>
      <c r="K823" s="29"/>
      <c r="L823" s="29"/>
      <c r="M823" s="27" t="str">
        <f aca="false">IF(E823="","",IFERROR(INDEX(Lists!$G$5:$G$9,MATCH(E823,Lists!$F$5:$F$9,0)),""))</f>
        <v/>
      </c>
      <c r="N823" s="33" t="str">
        <f aca="false">IF(OR(L823="",M823=""),"",IF(L823&gt;M823,"Slow",IF(AND(J823="Wrong",L823&lt;0.5*M823),"Rushed?","OK")))</f>
        <v/>
      </c>
      <c r="O823" s="30"/>
      <c r="P823" s="30"/>
      <c r="Q823" s="34" t="str">
        <f aca="false">IF(OR(B823="",J823=""),"",IF(OR(J823="Wrong",K823="50-50",K823="Guess"),B823+Lists!$Y$5,""))</f>
        <v/>
      </c>
      <c r="R823" s="29"/>
      <c r="S823" s="34" t="str">
        <f aca="false">IF(Q823="","",B823+Lists!$Y$6)</f>
        <v/>
      </c>
      <c r="T823" s="29"/>
      <c r="U823" s="33" t="str">
        <f aca="true">IF(J823="","",IF(Q823="","—",IF(T823="Correct","Mastered",IF(OR(R823="Wrong",T823="Wrong"),"Keep reviewing",IF(AND(R823="",TODAY()&gt;=Q823),"Retry 1 DUE",IF(AND(R823="Correct",T823="",TODAY()&gt;=S823),"Retry 2 DUE",IF(R823="","Retry 1 scheduled","Retry 2 scheduled")))))))</f>
        <v/>
      </c>
    </row>
    <row r="824" customFormat="false" ht="15" hidden="false" customHeight="false" outlineLevel="0" collapsed="false">
      <c r="A824" s="27" t="str">
        <f aca="false">IF(COUNTA(B824:I824)=0,"",ROW()-4)</f>
        <v/>
      </c>
      <c r="B824" s="28"/>
      <c r="C824" s="29"/>
      <c r="D824" s="30"/>
      <c r="E824" s="29"/>
      <c r="F824" s="30"/>
      <c r="G824" s="31"/>
      <c r="H824" s="32"/>
      <c r="I824" s="32"/>
      <c r="J824" s="33" t="str">
        <f aca="false">IF(OR(H824="",I824=""),"",IF(UPPER(SUBSTITUTE(SUBSTITUTE(SUBSTITUTE(H824," ",""),",",""),";",""))=UPPER(SUBSTITUTE(SUBSTITUTE(SUBSTITUTE(I824," ",""),",",""),";","")),"Correct","Wrong"))</f>
        <v/>
      </c>
      <c r="K824" s="29"/>
      <c r="L824" s="29"/>
      <c r="M824" s="27" t="str">
        <f aca="false">IF(E824="","",IFERROR(INDEX(Lists!$G$5:$G$9,MATCH(E824,Lists!$F$5:$F$9,0)),""))</f>
        <v/>
      </c>
      <c r="N824" s="33" t="str">
        <f aca="false">IF(OR(L824="",M824=""),"",IF(L824&gt;M824,"Slow",IF(AND(J824="Wrong",L824&lt;0.5*M824),"Rushed?","OK")))</f>
        <v/>
      </c>
      <c r="O824" s="30"/>
      <c r="P824" s="30"/>
      <c r="Q824" s="34" t="str">
        <f aca="false">IF(OR(B824="",J824=""),"",IF(OR(J824="Wrong",K824="50-50",K824="Guess"),B824+Lists!$Y$5,""))</f>
        <v/>
      </c>
      <c r="R824" s="29"/>
      <c r="S824" s="34" t="str">
        <f aca="false">IF(Q824="","",B824+Lists!$Y$6)</f>
        <v/>
      </c>
      <c r="T824" s="29"/>
      <c r="U824" s="33" t="str">
        <f aca="true">IF(J824="","",IF(Q824="","—",IF(T824="Correct","Mastered",IF(OR(R824="Wrong",T824="Wrong"),"Keep reviewing",IF(AND(R824="",TODAY()&gt;=Q824),"Retry 1 DUE",IF(AND(R824="Correct",T824="",TODAY()&gt;=S824),"Retry 2 DUE",IF(R824="","Retry 1 scheduled","Retry 2 scheduled")))))))</f>
        <v/>
      </c>
    </row>
    <row r="825" customFormat="false" ht="15" hidden="false" customHeight="false" outlineLevel="0" collapsed="false">
      <c r="A825" s="27" t="str">
        <f aca="false">IF(COUNTA(B825:I825)=0,"",ROW()-4)</f>
        <v/>
      </c>
      <c r="B825" s="28"/>
      <c r="C825" s="29"/>
      <c r="D825" s="30"/>
      <c r="E825" s="29"/>
      <c r="F825" s="30"/>
      <c r="G825" s="31"/>
      <c r="H825" s="32"/>
      <c r="I825" s="32"/>
      <c r="J825" s="33" t="str">
        <f aca="false">IF(OR(H825="",I825=""),"",IF(UPPER(SUBSTITUTE(SUBSTITUTE(SUBSTITUTE(H825," ",""),",",""),";",""))=UPPER(SUBSTITUTE(SUBSTITUTE(SUBSTITUTE(I825," ",""),",",""),";","")),"Correct","Wrong"))</f>
        <v/>
      </c>
      <c r="K825" s="29"/>
      <c r="L825" s="29"/>
      <c r="M825" s="27" t="str">
        <f aca="false">IF(E825="","",IFERROR(INDEX(Lists!$G$5:$G$9,MATCH(E825,Lists!$F$5:$F$9,0)),""))</f>
        <v/>
      </c>
      <c r="N825" s="33" t="str">
        <f aca="false">IF(OR(L825="",M825=""),"",IF(L825&gt;M825,"Slow",IF(AND(J825="Wrong",L825&lt;0.5*M825),"Rushed?","OK")))</f>
        <v/>
      </c>
      <c r="O825" s="30"/>
      <c r="P825" s="30"/>
      <c r="Q825" s="34" t="str">
        <f aca="false">IF(OR(B825="",J825=""),"",IF(OR(J825="Wrong",K825="50-50",K825="Guess"),B825+Lists!$Y$5,""))</f>
        <v/>
      </c>
      <c r="R825" s="29"/>
      <c r="S825" s="34" t="str">
        <f aca="false">IF(Q825="","",B825+Lists!$Y$6)</f>
        <v/>
      </c>
      <c r="T825" s="29"/>
      <c r="U825" s="33" t="str">
        <f aca="true">IF(J825="","",IF(Q825="","—",IF(T825="Correct","Mastered",IF(OR(R825="Wrong",T825="Wrong"),"Keep reviewing",IF(AND(R825="",TODAY()&gt;=Q825),"Retry 1 DUE",IF(AND(R825="Correct",T825="",TODAY()&gt;=S825),"Retry 2 DUE",IF(R825="","Retry 1 scheduled","Retry 2 scheduled")))))))</f>
        <v/>
      </c>
    </row>
    <row r="826" customFormat="false" ht="15" hidden="false" customHeight="false" outlineLevel="0" collapsed="false">
      <c r="A826" s="27" t="str">
        <f aca="false">IF(COUNTA(B826:I826)=0,"",ROW()-4)</f>
        <v/>
      </c>
      <c r="B826" s="28"/>
      <c r="C826" s="29"/>
      <c r="D826" s="30"/>
      <c r="E826" s="29"/>
      <c r="F826" s="30"/>
      <c r="G826" s="31"/>
      <c r="H826" s="32"/>
      <c r="I826" s="32"/>
      <c r="J826" s="33" t="str">
        <f aca="false">IF(OR(H826="",I826=""),"",IF(UPPER(SUBSTITUTE(SUBSTITUTE(SUBSTITUTE(H826," ",""),",",""),";",""))=UPPER(SUBSTITUTE(SUBSTITUTE(SUBSTITUTE(I826," ",""),",",""),";","")),"Correct","Wrong"))</f>
        <v/>
      </c>
      <c r="K826" s="29"/>
      <c r="L826" s="29"/>
      <c r="M826" s="27" t="str">
        <f aca="false">IF(E826="","",IFERROR(INDEX(Lists!$G$5:$G$9,MATCH(E826,Lists!$F$5:$F$9,0)),""))</f>
        <v/>
      </c>
      <c r="N826" s="33" t="str">
        <f aca="false">IF(OR(L826="",M826=""),"",IF(L826&gt;M826,"Slow",IF(AND(J826="Wrong",L826&lt;0.5*M826),"Rushed?","OK")))</f>
        <v/>
      </c>
      <c r="O826" s="30"/>
      <c r="P826" s="30"/>
      <c r="Q826" s="34" t="str">
        <f aca="false">IF(OR(B826="",J826=""),"",IF(OR(J826="Wrong",K826="50-50",K826="Guess"),B826+Lists!$Y$5,""))</f>
        <v/>
      </c>
      <c r="R826" s="29"/>
      <c r="S826" s="34" t="str">
        <f aca="false">IF(Q826="","",B826+Lists!$Y$6)</f>
        <v/>
      </c>
      <c r="T826" s="29"/>
      <c r="U826" s="33" t="str">
        <f aca="true">IF(J826="","",IF(Q826="","—",IF(T826="Correct","Mastered",IF(OR(R826="Wrong",T826="Wrong"),"Keep reviewing",IF(AND(R826="",TODAY()&gt;=Q826),"Retry 1 DUE",IF(AND(R826="Correct",T826="",TODAY()&gt;=S826),"Retry 2 DUE",IF(R826="","Retry 1 scheduled","Retry 2 scheduled")))))))</f>
        <v/>
      </c>
    </row>
    <row r="827" customFormat="false" ht="15" hidden="false" customHeight="false" outlineLevel="0" collapsed="false">
      <c r="A827" s="27" t="str">
        <f aca="false">IF(COUNTA(B827:I827)=0,"",ROW()-4)</f>
        <v/>
      </c>
      <c r="B827" s="28"/>
      <c r="C827" s="29"/>
      <c r="D827" s="30"/>
      <c r="E827" s="29"/>
      <c r="F827" s="30"/>
      <c r="G827" s="31"/>
      <c r="H827" s="32"/>
      <c r="I827" s="32"/>
      <c r="J827" s="33" t="str">
        <f aca="false">IF(OR(H827="",I827=""),"",IF(UPPER(SUBSTITUTE(SUBSTITUTE(SUBSTITUTE(H827," ",""),",",""),";",""))=UPPER(SUBSTITUTE(SUBSTITUTE(SUBSTITUTE(I827," ",""),",",""),";","")),"Correct","Wrong"))</f>
        <v/>
      </c>
      <c r="K827" s="29"/>
      <c r="L827" s="29"/>
      <c r="M827" s="27" t="str">
        <f aca="false">IF(E827="","",IFERROR(INDEX(Lists!$G$5:$G$9,MATCH(E827,Lists!$F$5:$F$9,0)),""))</f>
        <v/>
      </c>
      <c r="N827" s="33" t="str">
        <f aca="false">IF(OR(L827="",M827=""),"",IF(L827&gt;M827,"Slow",IF(AND(J827="Wrong",L827&lt;0.5*M827),"Rushed?","OK")))</f>
        <v/>
      </c>
      <c r="O827" s="30"/>
      <c r="P827" s="30"/>
      <c r="Q827" s="34" t="str">
        <f aca="false">IF(OR(B827="",J827=""),"",IF(OR(J827="Wrong",K827="50-50",K827="Guess"),B827+Lists!$Y$5,""))</f>
        <v/>
      </c>
      <c r="R827" s="29"/>
      <c r="S827" s="34" t="str">
        <f aca="false">IF(Q827="","",B827+Lists!$Y$6)</f>
        <v/>
      </c>
      <c r="T827" s="29"/>
      <c r="U827" s="33" t="str">
        <f aca="true">IF(J827="","",IF(Q827="","—",IF(T827="Correct","Mastered",IF(OR(R827="Wrong",T827="Wrong"),"Keep reviewing",IF(AND(R827="",TODAY()&gt;=Q827),"Retry 1 DUE",IF(AND(R827="Correct",T827="",TODAY()&gt;=S827),"Retry 2 DUE",IF(R827="","Retry 1 scheduled","Retry 2 scheduled")))))))</f>
        <v/>
      </c>
    </row>
    <row r="828" customFormat="false" ht="15" hidden="false" customHeight="false" outlineLevel="0" collapsed="false">
      <c r="A828" s="27" t="str">
        <f aca="false">IF(COUNTA(B828:I828)=0,"",ROW()-4)</f>
        <v/>
      </c>
      <c r="B828" s="28"/>
      <c r="C828" s="29"/>
      <c r="D828" s="30"/>
      <c r="E828" s="29"/>
      <c r="F828" s="30"/>
      <c r="G828" s="31"/>
      <c r="H828" s="32"/>
      <c r="I828" s="32"/>
      <c r="J828" s="33" t="str">
        <f aca="false">IF(OR(H828="",I828=""),"",IF(UPPER(SUBSTITUTE(SUBSTITUTE(SUBSTITUTE(H828," ",""),",",""),";",""))=UPPER(SUBSTITUTE(SUBSTITUTE(SUBSTITUTE(I828," ",""),",",""),";","")),"Correct","Wrong"))</f>
        <v/>
      </c>
      <c r="K828" s="29"/>
      <c r="L828" s="29"/>
      <c r="M828" s="27" t="str">
        <f aca="false">IF(E828="","",IFERROR(INDEX(Lists!$G$5:$G$9,MATCH(E828,Lists!$F$5:$F$9,0)),""))</f>
        <v/>
      </c>
      <c r="N828" s="33" t="str">
        <f aca="false">IF(OR(L828="",M828=""),"",IF(L828&gt;M828,"Slow",IF(AND(J828="Wrong",L828&lt;0.5*M828),"Rushed?","OK")))</f>
        <v/>
      </c>
      <c r="O828" s="30"/>
      <c r="P828" s="30"/>
      <c r="Q828" s="34" t="str">
        <f aca="false">IF(OR(B828="",J828=""),"",IF(OR(J828="Wrong",K828="50-50",K828="Guess"),B828+Lists!$Y$5,""))</f>
        <v/>
      </c>
      <c r="R828" s="29"/>
      <c r="S828" s="34" t="str">
        <f aca="false">IF(Q828="","",B828+Lists!$Y$6)</f>
        <v/>
      </c>
      <c r="T828" s="29"/>
      <c r="U828" s="33" t="str">
        <f aca="true">IF(J828="","",IF(Q828="","—",IF(T828="Correct","Mastered",IF(OR(R828="Wrong",T828="Wrong"),"Keep reviewing",IF(AND(R828="",TODAY()&gt;=Q828),"Retry 1 DUE",IF(AND(R828="Correct",T828="",TODAY()&gt;=S828),"Retry 2 DUE",IF(R828="","Retry 1 scheduled","Retry 2 scheduled")))))))</f>
        <v/>
      </c>
    </row>
    <row r="829" customFormat="false" ht="15" hidden="false" customHeight="false" outlineLevel="0" collapsed="false">
      <c r="A829" s="27" t="str">
        <f aca="false">IF(COUNTA(B829:I829)=0,"",ROW()-4)</f>
        <v/>
      </c>
      <c r="B829" s="28"/>
      <c r="C829" s="29"/>
      <c r="D829" s="30"/>
      <c r="E829" s="29"/>
      <c r="F829" s="30"/>
      <c r="G829" s="31"/>
      <c r="H829" s="32"/>
      <c r="I829" s="32"/>
      <c r="J829" s="33" t="str">
        <f aca="false">IF(OR(H829="",I829=""),"",IF(UPPER(SUBSTITUTE(SUBSTITUTE(SUBSTITUTE(H829," ",""),",",""),";",""))=UPPER(SUBSTITUTE(SUBSTITUTE(SUBSTITUTE(I829," ",""),",",""),";","")),"Correct","Wrong"))</f>
        <v/>
      </c>
      <c r="K829" s="29"/>
      <c r="L829" s="29"/>
      <c r="M829" s="27" t="str">
        <f aca="false">IF(E829="","",IFERROR(INDEX(Lists!$G$5:$G$9,MATCH(E829,Lists!$F$5:$F$9,0)),""))</f>
        <v/>
      </c>
      <c r="N829" s="33" t="str">
        <f aca="false">IF(OR(L829="",M829=""),"",IF(L829&gt;M829,"Slow",IF(AND(J829="Wrong",L829&lt;0.5*M829),"Rushed?","OK")))</f>
        <v/>
      </c>
      <c r="O829" s="30"/>
      <c r="P829" s="30"/>
      <c r="Q829" s="34" t="str">
        <f aca="false">IF(OR(B829="",J829=""),"",IF(OR(J829="Wrong",K829="50-50",K829="Guess"),B829+Lists!$Y$5,""))</f>
        <v/>
      </c>
      <c r="R829" s="29"/>
      <c r="S829" s="34" t="str">
        <f aca="false">IF(Q829="","",B829+Lists!$Y$6)</f>
        <v/>
      </c>
      <c r="T829" s="29"/>
      <c r="U829" s="33" t="str">
        <f aca="true">IF(J829="","",IF(Q829="","—",IF(T829="Correct","Mastered",IF(OR(R829="Wrong",T829="Wrong"),"Keep reviewing",IF(AND(R829="",TODAY()&gt;=Q829),"Retry 1 DUE",IF(AND(R829="Correct",T829="",TODAY()&gt;=S829),"Retry 2 DUE",IF(R829="","Retry 1 scheduled","Retry 2 scheduled")))))))</f>
        <v/>
      </c>
    </row>
    <row r="830" customFormat="false" ht="15" hidden="false" customHeight="false" outlineLevel="0" collapsed="false">
      <c r="A830" s="27" t="str">
        <f aca="false">IF(COUNTA(B830:I830)=0,"",ROW()-4)</f>
        <v/>
      </c>
      <c r="B830" s="28"/>
      <c r="C830" s="29"/>
      <c r="D830" s="30"/>
      <c r="E830" s="29"/>
      <c r="F830" s="30"/>
      <c r="G830" s="31"/>
      <c r="H830" s="32"/>
      <c r="I830" s="32"/>
      <c r="J830" s="33" t="str">
        <f aca="false">IF(OR(H830="",I830=""),"",IF(UPPER(SUBSTITUTE(SUBSTITUTE(SUBSTITUTE(H830," ",""),",",""),";",""))=UPPER(SUBSTITUTE(SUBSTITUTE(SUBSTITUTE(I830," ",""),",",""),";","")),"Correct","Wrong"))</f>
        <v/>
      </c>
      <c r="K830" s="29"/>
      <c r="L830" s="29"/>
      <c r="M830" s="27" t="str">
        <f aca="false">IF(E830="","",IFERROR(INDEX(Lists!$G$5:$G$9,MATCH(E830,Lists!$F$5:$F$9,0)),""))</f>
        <v/>
      </c>
      <c r="N830" s="33" t="str">
        <f aca="false">IF(OR(L830="",M830=""),"",IF(L830&gt;M830,"Slow",IF(AND(J830="Wrong",L830&lt;0.5*M830),"Rushed?","OK")))</f>
        <v/>
      </c>
      <c r="O830" s="30"/>
      <c r="P830" s="30"/>
      <c r="Q830" s="34" t="str">
        <f aca="false">IF(OR(B830="",J830=""),"",IF(OR(J830="Wrong",K830="50-50",K830="Guess"),B830+Lists!$Y$5,""))</f>
        <v/>
      </c>
      <c r="R830" s="29"/>
      <c r="S830" s="34" t="str">
        <f aca="false">IF(Q830="","",B830+Lists!$Y$6)</f>
        <v/>
      </c>
      <c r="T830" s="29"/>
      <c r="U830" s="33" t="str">
        <f aca="true">IF(J830="","",IF(Q830="","—",IF(T830="Correct","Mastered",IF(OR(R830="Wrong",T830="Wrong"),"Keep reviewing",IF(AND(R830="",TODAY()&gt;=Q830),"Retry 1 DUE",IF(AND(R830="Correct",T830="",TODAY()&gt;=S830),"Retry 2 DUE",IF(R830="","Retry 1 scheduled","Retry 2 scheduled")))))))</f>
        <v/>
      </c>
    </row>
    <row r="831" customFormat="false" ht="15" hidden="false" customHeight="false" outlineLevel="0" collapsed="false">
      <c r="A831" s="27" t="str">
        <f aca="false">IF(COUNTA(B831:I831)=0,"",ROW()-4)</f>
        <v/>
      </c>
      <c r="B831" s="28"/>
      <c r="C831" s="29"/>
      <c r="D831" s="30"/>
      <c r="E831" s="29"/>
      <c r="F831" s="30"/>
      <c r="G831" s="31"/>
      <c r="H831" s="32"/>
      <c r="I831" s="32"/>
      <c r="J831" s="33" t="str">
        <f aca="false">IF(OR(H831="",I831=""),"",IF(UPPER(SUBSTITUTE(SUBSTITUTE(SUBSTITUTE(H831," ",""),",",""),";",""))=UPPER(SUBSTITUTE(SUBSTITUTE(SUBSTITUTE(I831," ",""),",",""),";","")),"Correct","Wrong"))</f>
        <v/>
      </c>
      <c r="K831" s="29"/>
      <c r="L831" s="29"/>
      <c r="M831" s="27" t="str">
        <f aca="false">IF(E831="","",IFERROR(INDEX(Lists!$G$5:$G$9,MATCH(E831,Lists!$F$5:$F$9,0)),""))</f>
        <v/>
      </c>
      <c r="N831" s="33" t="str">
        <f aca="false">IF(OR(L831="",M831=""),"",IF(L831&gt;M831,"Slow",IF(AND(J831="Wrong",L831&lt;0.5*M831),"Rushed?","OK")))</f>
        <v/>
      </c>
      <c r="O831" s="30"/>
      <c r="P831" s="30"/>
      <c r="Q831" s="34" t="str">
        <f aca="false">IF(OR(B831="",J831=""),"",IF(OR(J831="Wrong",K831="50-50",K831="Guess"),B831+Lists!$Y$5,""))</f>
        <v/>
      </c>
      <c r="R831" s="29"/>
      <c r="S831" s="34" t="str">
        <f aca="false">IF(Q831="","",B831+Lists!$Y$6)</f>
        <v/>
      </c>
      <c r="T831" s="29"/>
      <c r="U831" s="33" t="str">
        <f aca="true">IF(J831="","",IF(Q831="","—",IF(T831="Correct","Mastered",IF(OR(R831="Wrong",T831="Wrong"),"Keep reviewing",IF(AND(R831="",TODAY()&gt;=Q831),"Retry 1 DUE",IF(AND(R831="Correct",T831="",TODAY()&gt;=S831),"Retry 2 DUE",IF(R831="","Retry 1 scheduled","Retry 2 scheduled")))))))</f>
        <v/>
      </c>
    </row>
    <row r="832" customFormat="false" ht="15" hidden="false" customHeight="false" outlineLevel="0" collapsed="false">
      <c r="A832" s="27" t="str">
        <f aca="false">IF(COUNTA(B832:I832)=0,"",ROW()-4)</f>
        <v/>
      </c>
      <c r="B832" s="28"/>
      <c r="C832" s="29"/>
      <c r="D832" s="30"/>
      <c r="E832" s="29"/>
      <c r="F832" s="30"/>
      <c r="G832" s="31"/>
      <c r="H832" s="32"/>
      <c r="I832" s="32"/>
      <c r="J832" s="33" t="str">
        <f aca="false">IF(OR(H832="",I832=""),"",IF(UPPER(SUBSTITUTE(SUBSTITUTE(SUBSTITUTE(H832," ",""),",",""),";",""))=UPPER(SUBSTITUTE(SUBSTITUTE(SUBSTITUTE(I832," ",""),",",""),";","")),"Correct","Wrong"))</f>
        <v/>
      </c>
      <c r="K832" s="29"/>
      <c r="L832" s="29"/>
      <c r="M832" s="27" t="str">
        <f aca="false">IF(E832="","",IFERROR(INDEX(Lists!$G$5:$G$9,MATCH(E832,Lists!$F$5:$F$9,0)),""))</f>
        <v/>
      </c>
      <c r="N832" s="33" t="str">
        <f aca="false">IF(OR(L832="",M832=""),"",IF(L832&gt;M832,"Slow",IF(AND(J832="Wrong",L832&lt;0.5*M832),"Rushed?","OK")))</f>
        <v/>
      </c>
      <c r="O832" s="30"/>
      <c r="P832" s="30"/>
      <c r="Q832" s="34" t="str">
        <f aca="false">IF(OR(B832="",J832=""),"",IF(OR(J832="Wrong",K832="50-50",K832="Guess"),B832+Lists!$Y$5,""))</f>
        <v/>
      </c>
      <c r="R832" s="29"/>
      <c r="S832" s="34" t="str">
        <f aca="false">IF(Q832="","",B832+Lists!$Y$6)</f>
        <v/>
      </c>
      <c r="T832" s="29"/>
      <c r="U832" s="33" t="str">
        <f aca="true">IF(J832="","",IF(Q832="","—",IF(T832="Correct","Mastered",IF(OR(R832="Wrong",T832="Wrong"),"Keep reviewing",IF(AND(R832="",TODAY()&gt;=Q832),"Retry 1 DUE",IF(AND(R832="Correct",T832="",TODAY()&gt;=S832),"Retry 2 DUE",IF(R832="","Retry 1 scheduled","Retry 2 scheduled")))))))</f>
        <v/>
      </c>
    </row>
    <row r="833" customFormat="false" ht="15" hidden="false" customHeight="false" outlineLevel="0" collapsed="false">
      <c r="A833" s="27" t="str">
        <f aca="false">IF(COUNTA(B833:I833)=0,"",ROW()-4)</f>
        <v/>
      </c>
      <c r="B833" s="28"/>
      <c r="C833" s="29"/>
      <c r="D833" s="30"/>
      <c r="E833" s="29"/>
      <c r="F833" s="30"/>
      <c r="G833" s="31"/>
      <c r="H833" s="32"/>
      <c r="I833" s="32"/>
      <c r="J833" s="33" t="str">
        <f aca="false">IF(OR(H833="",I833=""),"",IF(UPPER(SUBSTITUTE(SUBSTITUTE(SUBSTITUTE(H833," ",""),",",""),";",""))=UPPER(SUBSTITUTE(SUBSTITUTE(SUBSTITUTE(I833," ",""),",",""),";","")),"Correct","Wrong"))</f>
        <v/>
      </c>
      <c r="K833" s="29"/>
      <c r="L833" s="29"/>
      <c r="M833" s="27" t="str">
        <f aca="false">IF(E833="","",IFERROR(INDEX(Lists!$G$5:$G$9,MATCH(E833,Lists!$F$5:$F$9,0)),""))</f>
        <v/>
      </c>
      <c r="N833" s="33" t="str">
        <f aca="false">IF(OR(L833="",M833=""),"",IF(L833&gt;M833,"Slow",IF(AND(J833="Wrong",L833&lt;0.5*M833),"Rushed?","OK")))</f>
        <v/>
      </c>
      <c r="O833" s="30"/>
      <c r="P833" s="30"/>
      <c r="Q833" s="34" t="str">
        <f aca="false">IF(OR(B833="",J833=""),"",IF(OR(J833="Wrong",K833="50-50",K833="Guess"),B833+Lists!$Y$5,""))</f>
        <v/>
      </c>
      <c r="R833" s="29"/>
      <c r="S833" s="34" t="str">
        <f aca="false">IF(Q833="","",B833+Lists!$Y$6)</f>
        <v/>
      </c>
      <c r="T833" s="29"/>
      <c r="U833" s="33" t="str">
        <f aca="true">IF(J833="","",IF(Q833="","—",IF(T833="Correct","Mastered",IF(OR(R833="Wrong",T833="Wrong"),"Keep reviewing",IF(AND(R833="",TODAY()&gt;=Q833),"Retry 1 DUE",IF(AND(R833="Correct",T833="",TODAY()&gt;=S833),"Retry 2 DUE",IF(R833="","Retry 1 scheduled","Retry 2 scheduled")))))))</f>
        <v/>
      </c>
    </row>
    <row r="834" customFormat="false" ht="15" hidden="false" customHeight="false" outlineLevel="0" collapsed="false">
      <c r="A834" s="27" t="str">
        <f aca="false">IF(COUNTA(B834:I834)=0,"",ROW()-4)</f>
        <v/>
      </c>
      <c r="B834" s="28"/>
      <c r="C834" s="29"/>
      <c r="D834" s="30"/>
      <c r="E834" s="29"/>
      <c r="F834" s="30"/>
      <c r="G834" s="31"/>
      <c r="H834" s="32"/>
      <c r="I834" s="32"/>
      <c r="J834" s="33" t="str">
        <f aca="false">IF(OR(H834="",I834=""),"",IF(UPPER(SUBSTITUTE(SUBSTITUTE(SUBSTITUTE(H834," ",""),",",""),";",""))=UPPER(SUBSTITUTE(SUBSTITUTE(SUBSTITUTE(I834," ",""),",",""),";","")),"Correct","Wrong"))</f>
        <v/>
      </c>
      <c r="K834" s="29"/>
      <c r="L834" s="29"/>
      <c r="M834" s="27" t="str">
        <f aca="false">IF(E834="","",IFERROR(INDEX(Lists!$G$5:$G$9,MATCH(E834,Lists!$F$5:$F$9,0)),""))</f>
        <v/>
      </c>
      <c r="N834" s="33" t="str">
        <f aca="false">IF(OR(L834="",M834=""),"",IF(L834&gt;M834,"Slow",IF(AND(J834="Wrong",L834&lt;0.5*M834),"Rushed?","OK")))</f>
        <v/>
      </c>
      <c r="O834" s="30"/>
      <c r="P834" s="30"/>
      <c r="Q834" s="34" t="str">
        <f aca="false">IF(OR(B834="",J834=""),"",IF(OR(J834="Wrong",K834="50-50",K834="Guess"),B834+Lists!$Y$5,""))</f>
        <v/>
      </c>
      <c r="R834" s="29"/>
      <c r="S834" s="34" t="str">
        <f aca="false">IF(Q834="","",B834+Lists!$Y$6)</f>
        <v/>
      </c>
      <c r="T834" s="29"/>
      <c r="U834" s="33" t="str">
        <f aca="true">IF(J834="","",IF(Q834="","—",IF(T834="Correct","Mastered",IF(OR(R834="Wrong",T834="Wrong"),"Keep reviewing",IF(AND(R834="",TODAY()&gt;=Q834),"Retry 1 DUE",IF(AND(R834="Correct",T834="",TODAY()&gt;=S834),"Retry 2 DUE",IF(R834="","Retry 1 scheduled","Retry 2 scheduled")))))))</f>
        <v/>
      </c>
    </row>
    <row r="835" customFormat="false" ht="15" hidden="false" customHeight="false" outlineLevel="0" collapsed="false">
      <c r="A835" s="27" t="str">
        <f aca="false">IF(COUNTA(B835:I835)=0,"",ROW()-4)</f>
        <v/>
      </c>
      <c r="B835" s="28"/>
      <c r="C835" s="29"/>
      <c r="D835" s="30"/>
      <c r="E835" s="29"/>
      <c r="F835" s="30"/>
      <c r="G835" s="31"/>
      <c r="H835" s="32"/>
      <c r="I835" s="32"/>
      <c r="J835" s="33" t="str">
        <f aca="false">IF(OR(H835="",I835=""),"",IF(UPPER(SUBSTITUTE(SUBSTITUTE(SUBSTITUTE(H835," ",""),",",""),";",""))=UPPER(SUBSTITUTE(SUBSTITUTE(SUBSTITUTE(I835," ",""),",",""),";","")),"Correct","Wrong"))</f>
        <v/>
      </c>
      <c r="K835" s="29"/>
      <c r="L835" s="29"/>
      <c r="M835" s="27" t="str">
        <f aca="false">IF(E835="","",IFERROR(INDEX(Lists!$G$5:$G$9,MATCH(E835,Lists!$F$5:$F$9,0)),""))</f>
        <v/>
      </c>
      <c r="N835" s="33" t="str">
        <f aca="false">IF(OR(L835="",M835=""),"",IF(L835&gt;M835,"Slow",IF(AND(J835="Wrong",L835&lt;0.5*M835),"Rushed?","OK")))</f>
        <v/>
      </c>
      <c r="O835" s="30"/>
      <c r="P835" s="30"/>
      <c r="Q835" s="34" t="str">
        <f aca="false">IF(OR(B835="",J835=""),"",IF(OR(J835="Wrong",K835="50-50",K835="Guess"),B835+Lists!$Y$5,""))</f>
        <v/>
      </c>
      <c r="R835" s="29"/>
      <c r="S835" s="34" t="str">
        <f aca="false">IF(Q835="","",B835+Lists!$Y$6)</f>
        <v/>
      </c>
      <c r="T835" s="29"/>
      <c r="U835" s="33" t="str">
        <f aca="true">IF(J835="","",IF(Q835="","—",IF(T835="Correct","Mastered",IF(OR(R835="Wrong",T835="Wrong"),"Keep reviewing",IF(AND(R835="",TODAY()&gt;=Q835),"Retry 1 DUE",IF(AND(R835="Correct",T835="",TODAY()&gt;=S835),"Retry 2 DUE",IF(R835="","Retry 1 scheduled","Retry 2 scheduled")))))))</f>
        <v/>
      </c>
    </row>
    <row r="836" customFormat="false" ht="15" hidden="false" customHeight="false" outlineLevel="0" collapsed="false">
      <c r="A836" s="27" t="str">
        <f aca="false">IF(COUNTA(B836:I836)=0,"",ROW()-4)</f>
        <v/>
      </c>
      <c r="B836" s="28"/>
      <c r="C836" s="29"/>
      <c r="D836" s="30"/>
      <c r="E836" s="29"/>
      <c r="F836" s="30"/>
      <c r="G836" s="31"/>
      <c r="H836" s="32"/>
      <c r="I836" s="32"/>
      <c r="J836" s="33" t="str">
        <f aca="false">IF(OR(H836="",I836=""),"",IF(UPPER(SUBSTITUTE(SUBSTITUTE(SUBSTITUTE(H836," ",""),",",""),";",""))=UPPER(SUBSTITUTE(SUBSTITUTE(SUBSTITUTE(I836," ",""),",",""),";","")),"Correct","Wrong"))</f>
        <v/>
      </c>
      <c r="K836" s="29"/>
      <c r="L836" s="29"/>
      <c r="M836" s="27" t="str">
        <f aca="false">IF(E836="","",IFERROR(INDEX(Lists!$G$5:$G$9,MATCH(E836,Lists!$F$5:$F$9,0)),""))</f>
        <v/>
      </c>
      <c r="N836" s="33" t="str">
        <f aca="false">IF(OR(L836="",M836=""),"",IF(L836&gt;M836,"Slow",IF(AND(J836="Wrong",L836&lt;0.5*M836),"Rushed?","OK")))</f>
        <v/>
      </c>
      <c r="O836" s="30"/>
      <c r="P836" s="30"/>
      <c r="Q836" s="34" t="str">
        <f aca="false">IF(OR(B836="",J836=""),"",IF(OR(J836="Wrong",K836="50-50",K836="Guess"),B836+Lists!$Y$5,""))</f>
        <v/>
      </c>
      <c r="R836" s="29"/>
      <c r="S836" s="34" t="str">
        <f aca="false">IF(Q836="","",B836+Lists!$Y$6)</f>
        <v/>
      </c>
      <c r="T836" s="29"/>
      <c r="U836" s="33" t="str">
        <f aca="true">IF(J836="","",IF(Q836="","—",IF(T836="Correct","Mastered",IF(OR(R836="Wrong",T836="Wrong"),"Keep reviewing",IF(AND(R836="",TODAY()&gt;=Q836),"Retry 1 DUE",IF(AND(R836="Correct",T836="",TODAY()&gt;=S836),"Retry 2 DUE",IF(R836="","Retry 1 scheduled","Retry 2 scheduled")))))))</f>
        <v/>
      </c>
    </row>
    <row r="837" customFormat="false" ht="15" hidden="false" customHeight="false" outlineLevel="0" collapsed="false">
      <c r="A837" s="27" t="str">
        <f aca="false">IF(COUNTA(B837:I837)=0,"",ROW()-4)</f>
        <v/>
      </c>
      <c r="B837" s="28"/>
      <c r="C837" s="29"/>
      <c r="D837" s="30"/>
      <c r="E837" s="29"/>
      <c r="F837" s="30"/>
      <c r="G837" s="31"/>
      <c r="H837" s="32"/>
      <c r="I837" s="32"/>
      <c r="J837" s="33" t="str">
        <f aca="false">IF(OR(H837="",I837=""),"",IF(UPPER(SUBSTITUTE(SUBSTITUTE(SUBSTITUTE(H837," ",""),",",""),";",""))=UPPER(SUBSTITUTE(SUBSTITUTE(SUBSTITUTE(I837," ",""),",",""),";","")),"Correct","Wrong"))</f>
        <v/>
      </c>
      <c r="K837" s="29"/>
      <c r="L837" s="29"/>
      <c r="M837" s="27" t="str">
        <f aca="false">IF(E837="","",IFERROR(INDEX(Lists!$G$5:$G$9,MATCH(E837,Lists!$F$5:$F$9,0)),""))</f>
        <v/>
      </c>
      <c r="N837" s="33" t="str">
        <f aca="false">IF(OR(L837="",M837=""),"",IF(L837&gt;M837,"Slow",IF(AND(J837="Wrong",L837&lt;0.5*M837),"Rushed?","OK")))</f>
        <v/>
      </c>
      <c r="O837" s="30"/>
      <c r="P837" s="30"/>
      <c r="Q837" s="34" t="str">
        <f aca="false">IF(OR(B837="",J837=""),"",IF(OR(J837="Wrong",K837="50-50",K837="Guess"),B837+Lists!$Y$5,""))</f>
        <v/>
      </c>
      <c r="R837" s="29"/>
      <c r="S837" s="34" t="str">
        <f aca="false">IF(Q837="","",B837+Lists!$Y$6)</f>
        <v/>
      </c>
      <c r="T837" s="29"/>
      <c r="U837" s="33" t="str">
        <f aca="true">IF(J837="","",IF(Q837="","—",IF(T837="Correct","Mastered",IF(OR(R837="Wrong",T837="Wrong"),"Keep reviewing",IF(AND(R837="",TODAY()&gt;=Q837),"Retry 1 DUE",IF(AND(R837="Correct",T837="",TODAY()&gt;=S837),"Retry 2 DUE",IF(R837="","Retry 1 scheduled","Retry 2 scheduled")))))))</f>
        <v/>
      </c>
    </row>
    <row r="838" customFormat="false" ht="15" hidden="false" customHeight="false" outlineLevel="0" collapsed="false">
      <c r="A838" s="27" t="str">
        <f aca="false">IF(COUNTA(B838:I838)=0,"",ROW()-4)</f>
        <v/>
      </c>
      <c r="B838" s="28"/>
      <c r="C838" s="29"/>
      <c r="D838" s="30"/>
      <c r="E838" s="29"/>
      <c r="F838" s="30"/>
      <c r="G838" s="31"/>
      <c r="H838" s="32"/>
      <c r="I838" s="32"/>
      <c r="J838" s="33" t="str">
        <f aca="false">IF(OR(H838="",I838=""),"",IF(UPPER(SUBSTITUTE(SUBSTITUTE(SUBSTITUTE(H838," ",""),",",""),";",""))=UPPER(SUBSTITUTE(SUBSTITUTE(SUBSTITUTE(I838," ",""),",",""),";","")),"Correct","Wrong"))</f>
        <v/>
      </c>
      <c r="K838" s="29"/>
      <c r="L838" s="29"/>
      <c r="M838" s="27" t="str">
        <f aca="false">IF(E838="","",IFERROR(INDEX(Lists!$G$5:$G$9,MATCH(E838,Lists!$F$5:$F$9,0)),""))</f>
        <v/>
      </c>
      <c r="N838" s="33" t="str">
        <f aca="false">IF(OR(L838="",M838=""),"",IF(L838&gt;M838,"Slow",IF(AND(J838="Wrong",L838&lt;0.5*M838),"Rushed?","OK")))</f>
        <v/>
      </c>
      <c r="O838" s="30"/>
      <c r="P838" s="30"/>
      <c r="Q838" s="34" t="str">
        <f aca="false">IF(OR(B838="",J838=""),"",IF(OR(J838="Wrong",K838="50-50",K838="Guess"),B838+Lists!$Y$5,""))</f>
        <v/>
      </c>
      <c r="R838" s="29"/>
      <c r="S838" s="34" t="str">
        <f aca="false">IF(Q838="","",B838+Lists!$Y$6)</f>
        <v/>
      </c>
      <c r="T838" s="29"/>
      <c r="U838" s="33" t="str">
        <f aca="true">IF(J838="","",IF(Q838="","—",IF(T838="Correct","Mastered",IF(OR(R838="Wrong",T838="Wrong"),"Keep reviewing",IF(AND(R838="",TODAY()&gt;=Q838),"Retry 1 DUE",IF(AND(R838="Correct",T838="",TODAY()&gt;=S838),"Retry 2 DUE",IF(R838="","Retry 1 scheduled","Retry 2 scheduled")))))))</f>
        <v/>
      </c>
    </row>
    <row r="839" customFormat="false" ht="15" hidden="false" customHeight="false" outlineLevel="0" collapsed="false">
      <c r="A839" s="27" t="str">
        <f aca="false">IF(COUNTA(B839:I839)=0,"",ROW()-4)</f>
        <v/>
      </c>
      <c r="B839" s="28"/>
      <c r="C839" s="29"/>
      <c r="D839" s="30"/>
      <c r="E839" s="29"/>
      <c r="F839" s="30"/>
      <c r="G839" s="31"/>
      <c r="H839" s="32"/>
      <c r="I839" s="32"/>
      <c r="J839" s="33" t="str">
        <f aca="false">IF(OR(H839="",I839=""),"",IF(UPPER(SUBSTITUTE(SUBSTITUTE(SUBSTITUTE(H839," ",""),",",""),";",""))=UPPER(SUBSTITUTE(SUBSTITUTE(SUBSTITUTE(I839," ",""),",",""),";","")),"Correct","Wrong"))</f>
        <v/>
      </c>
      <c r="K839" s="29"/>
      <c r="L839" s="29"/>
      <c r="M839" s="27" t="str">
        <f aca="false">IF(E839="","",IFERROR(INDEX(Lists!$G$5:$G$9,MATCH(E839,Lists!$F$5:$F$9,0)),""))</f>
        <v/>
      </c>
      <c r="N839" s="33" t="str">
        <f aca="false">IF(OR(L839="",M839=""),"",IF(L839&gt;M839,"Slow",IF(AND(J839="Wrong",L839&lt;0.5*M839),"Rushed?","OK")))</f>
        <v/>
      </c>
      <c r="O839" s="30"/>
      <c r="P839" s="30"/>
      <c r="Q839" s="34" t="str">
        <f aca="false">IF(OR(B839="",J839=""),"",IF(OR(J839="Wrong",K839="50-50",K839="Guess"),B839+Lists!$Y$5,""))</f>
        <v/>
      </c>
      <c r="R839" s="29"/>
      <c r="S839" s="34" t="str">
        <f aca="false">IF(Q839="","",B839+Lists!$Y$6)</f>
        <v/>
      </c>
      <c r="T839" s="29"/>
      <c r="U839" s="33" t="str">
        <f aca="true">IF(J839="","",IF(Q839="","—",IF(T839="Correct","Mastered",IF(OR(R839="Wrong",T839="Wrong"),"Keep reviewing",IF(AND(R839="",TODAY()&gt;=Q839),"Retry 1 DUE",IF(AND(R839="Correct",T839="",TODAY()&gt;=S839),"Retry 2 DUE",IF(R839="","Retry 1 scheduled","Retry 2 scheduled")))))))</f>
        <v/>
      </c>
    </row>
    <row r="840" customFormat="false" ht="15" hidden="false" customHeight="false" outlineLevel="0" collapsed="false">
      <c r="A840" s="27" t="str">
        <f aca="false">IF(COUNTA(B840:I840)=0,"",ROW()-4)</f>
        <v/>
      </c>
      <c r="B840" s="28"/>
      <c r="C840" s="29"/>
      <c r="D840" s="30"/>
      <c r="E840" s="29"/>
      <c r="F840" s="30"/>
      <c r="G840" s="31"/>
      <c r="H840" s="32"/>
      <c r="I840" s="32"/>
      <c r="J840" s="33" t="str">
        <f aca="false">IF(OR(H840="",I840=""),"",IF(UPPER(SUBSTITUTE(SUBSTITUTE(SUBSTITUTE(H840," ",""),",",""),";",""))=UPPER(SUBSTITUTE(SUBSTITUTE(SUBSTITUTE(I840," ",""),",",""),";","")),"Correct","Wrong"))</f>
        <v/>
      </c>
      <c r="K840" s="29"/>
      <c r="L840" s="29"/>
      <c r="M840" s="27" t="str">
        <f aca="false">IF(E840="","",IFERROR(INDEX(Lists!$G$5:$G$9,MATCH(E840,Lists!$F$5:$F$9,0)),""))</f>
        <v/>
      </c>
      <c r="N840" s="33" t="str">
        <f aca="false">IF(OR(L840="",M840=""),"",IF(L840&gt;M840,"Slow",IF(AND(J840="Wrong",L840&lt;0.5*M840),"Rushed?","OK")))</f>
        <v/>
      </c>
      <c r="O840" s="30"/>
      <c r="P840" s="30"/>
      <c r="Q840" s="34" t="str">
        <f aca="false">IF(OR(B840="",J840=""),"",IF(OR(J840="Wrong",K840="50-50",K840="Guess"),B840+Lists!$Y$5,""))</f>
        <v/>
      </c>
      <c r="R840" s="29"/>
      <c r="S840" s="34" t="str">
        <f aca="false">IF(Q840="","",B840+Lists!$Y$6)</f>
        <v/>
      </c>
      <c r="T840" s="29"/>
      <c r="U840" s="33" t="str">
        <f aca="true">IF(J840="","",IF(Q840="","—",IF(T840="Correct","Mastered",IF(OR(R840="Wrong",T840="Wrong"),"Keep reviewing",IF(AND(R840="",TODAY()&gt;=Q840),"Retry 1 DUE",IF(AND(R840="Correct",T840="",TODAY()&gt;=S840),"Retry 2 DUE",IF(R840="","Retry 1 scheduled","Retry 2 scheduled")))))))</f>
        <v/>
      </c>
    </row>
    <row r="841" customFormat="false" ht="15" hidden="false" customHeight="false" outlineLevel="0" collapsed="false">
      <c r="A841" s="27" t="str">
        <f aca="false">IF(COUNTA(B841:I841)=0,"",ROW()-4)</f>
        <v/>
      </c>
      <c r="B841" s="28"/>
      <c r="C841" s="29"/>
      <c r="D841" s="30"/>
      <c r="E841" s="29"/>
      <c r="F841" s="30"/>
      <c r="G841" s="31"/>
      <c r="H841" s="32"/>
      <c r="I841" s="32"/>
      <c r="J841" s="33" t="str">
        <f aca="false">IF(OR(H841="",I841=""),"",IF(UPPER(SUBSTITUTE(SUBSTITUTE(SUBSTITUTE(H841," ",""),",",""),";",""))=UPPER(SUBSTITUTE(SUBSTITUTE(SUBSTITUTE(I841," ",""),",",""),";","")),"Correct","Wrong"))</f>
        <v/>
      </c>
      <c r="K841" s="29"/>
      <c r="L841" s="29"/>
      <c r="M841" s="27" t="str">
        <f aca="false">IF(E841="","",IFERROR(INDEX(Lists!$G$5:$G$9,MATCH(E841,Lists!$F$5:$F$9,0)),""))</f>
        <v/>
      </c>
      <c r="N841" s="33" t="str">
        <f aca="false">IF(OR(L841="",M841=""),"",IF(L841&gt;M841,"Slow",IF(AND(J841="Wrong",L841&lt;0.5*M841),"Rushed?","OK")))</f>
        <v/>
      </c>
      <c r="O841" s="30"/>
      <c r="P841" s="30"/>
      <c r="Q841" s="34" t="str">
        <f aca="false">IF(OR(B841="",J841=""),"",IF(OR(J841="Wrong",K841="50-50",K841="Guess"),B841+Lists!$Y$5,""))</f>
        <v/>
      </c>
      <c r="R841" s="29"/>
      <c r="S841" s="34" t="str">
        <f aca="false">IF(Q841="","",B841+Lists!$Y$6)</f>
        <v/>
      </c>
      <c r="T841" s="29"/>
      <c r="U841" s="33" t="str">
        <f aca="true">IF(J841="","",IF(Q841="","—",IF(T841="Correct","Mastered",IF(OR(R841="Wrong",T841="Wrong"),"Keep reviewing",IF(AND(R841="",TODAY()&gt;=Q841),"Retry 1 DUE",IF(AND(R841="Correct",T841="",TODAY()&gt;=S841),"Retry 2 DUE",IF(R841="","Retry 1 scheduled","Retry 2 scheduled")))))))</f>
        <v/>
      </c>
    </row>
    <row r="842" customFormat="false" ht="15" hidden="false" customHeight="false" outlineLevel="0" collapsed="false">
      <c r="A842" s="27" t="str">
        <f aca="false">IF(COUNTA(B842:I842)=0,"",ROW()-4)</f>
        <v/>
      </c>
      <c r="B842" s="28"/>
      <c r="C842" s="29"/>
      <c r="D842" s="30"/>
      <c r="E842" s="29"/>
      <c r="F842" s="30"/>
      <c r="G842" s="31"/>
      <c r="H842" s="32"/>
      <c r="I842" s="32"/>
      <c r="J842" s="33" t="str">
        <f aca="false">IF(OR(H842="",I842=""),"",IF(UPPER(SUBSTITUTE(SUBSTITUTE(SUBSTITUTE(H842," ",""),",",""),";",""))=UPPER(SUBSTITUTE(SUBSTITUTE(SUBSTITUTE(I842," ",""),",",""),";","")),"Correct","Wrong"))</f>
        <v/>
      </c>
      <c r="K842" s="29"/>
      <c r="L842" s="29"/>
      <c r="M842" s="27" t="str">
        <f aca="false">IF(E842="","",IFERROR(INDEX(Lists!$G$5:$G$9,MATCH(E842,Lists!$F$5:$F$9,0)),""))</f>
        <v/>
      </c>
      <c r="N842" s="33" t="str">
        <f aca="false">IF(OR(L842="",M842=""),"",IF(L842&gt;M842,"Slow",IF(AND(J842="Wrong",L842&lt;0.5*M842),"Rushed?","OK")))</f>
        <v/>
      </c>
      <c r="O842" s="30"/>
      <c r="P842" s="30"/>
      <c r="Q842" s="34" t="str">
        <f aca="false">IF(OR(B842="",J842=""),"",IF(OR(J842="Wrong",K842="50-50",K842="Guess"),B842+Lists!$Y$5,""))</f>
        <v/>
      </c>
      <c r="R842" s="29"/>
      <c r="S842" s="34" t="str">
        <f aca="false">IF(Q842="","",B842+Lists!$Y$6)</f>
        <v/>
      </c>
      <c r="T842" s="29"/>
      <c r="U842" s="33" t="str">
        <f aca="true">IF(J842="","",IF(Q842="","—",IF(T842="Correct","Mastered",IF(OR(R842="Wrong",T842="Wrong"),"Keep reviewing",IF(AND(R842="",TODAY()&gt;=Q842),"Retry 1 DUE",IF(AND(R842="Correct",T842="",TODAY()&gt;=S842),"Retry 2 DUE",IF(R842="","Retry 1 scheduled","Retry 2 scheduled")))))))</f>
        <v/>
      </c>
    </row>
    <row r="843" customFormat="false" ht="15" hidden="false" customHeight="false" outlineLevel="0" collapsed="false">
      <c r="A843" s="27" t="str">
        <f aca="false">IF(COUNTA(B843:I843)=0,"",ROW()-4)</f>
        <v/>
      </c>
      <c r="B843" s="28"/>
      <c r="C843" s="29"/>
      <c r="D843" s="30"/>
      <c r="E843" s="29"/>
      <c r="F843" s="30"/>
      <c r="G843" s="31"/>
      <c r="H843" s="32"/>
      <c r="I843" s="32"/>
      <c r="J843" s="33" t="str">
        <f aca="false">IF(OR(H843="",I843=""),"",IF(UPPER(SUBSTITUTE(SUBSTITUTE(SUBSTITUTE(H843," ",""),",",""),";",""))=UPPER(SUBSTITUTE(SUBSTITUTE(SUBSTITUTE(I843," ",""),",",""),";","")),"Correct","Wrong"))</f>
        <v/>
      </c>
      <c r="K843" s="29"/>
      <c r="L843" s="29"/>
      <c r="M843" s="27" t="str">
        <f aca="false">IF(E843="","",IFERROR(INDEX(Lists!$G$5:$G$9,MATCH(E843,Lists!$F$5:$F$9,0)),""))</f>
        <v/>
      </c>
      <c r="N843" s="33" t="str">
        <f aca="false">IF(OR(L843="",M843=""),"",IF(L843&gt;M843,"Slow",IF(AND(J843="Wrong",L843&lt;0.5*M843),"Rushed?","OK")))</f>
        <v/>
      </c>
      <c r="O843" s="30"/>
      <c r="P843" s="30"/>
      <c r="Q843" s="34" t="str">
        <f aca="false">IF(OR(B843="",J843=""),"",IF(OR(J843="Wrong",K843="50-50",K843="Guess"),B843+Lists!$Y$5,""))</f>
        <v/>
      </c>
      <c r="R843" s="29"/>
      <c r="S843" s="34" t="str">
        <f aca="false">IF(Q843="","",B843+Lists!$Y$6)</f>
        <v/>
      </c>
      <c r="T843" s="29"/>
      <c r="U843" s="33" t="str">
        <f aca="true">IF(J843="","",IF(Q843="","—",IF(T843="Correct","Mastered",IF(OR(R843="Wrong",T843="Wrong"),"Keep reviewing",IF(AND(R843="",TODAY()&gt;=Q843),"Retry 1 DUE",IF(AND(R843="Correct",T843="",TODAY()&gt;=S843),"Retry 2 DUE",IF(R843="","Retry 1 scheduled","Retry 2 scheduled")))))))</f>
        <v/>
      </c>
    </row>
    <row r="844" customFormat="false" ht="15" hidden="false" customHeight="false" outlineLevel="0" collapsed="false">
      <c r="A844" s="27" t="str">
        <f aca="false">IF(COUNTA(B844:I844)=0,"",ROW()-4)</f>
        <v/>
      </c>
      <c r="B844" s="28"/>
      <c r="C844" s="29"/>
      <c r="D844" s="30"/>
      <c r="E844" s="29"/>
      <c r="F844" s="30"/>
      <c r="G844" s="31"/>
      <c r="H844" s="32"/>
      <c r="I844" s="32"/>
      <c r="J844" s="33" t="str">
        <f aca="false">IF(OR(H844="",I844=""),"",IF(UPPER(SUBSTITUTE(SUBSTITUTE(SUBSTITUTE(H844," ",""),",",""),";",""))=UPPER(SUBSTITUTE(SUBSTITUTE(SUBSTITUTE(I844," ",""),",",""),";","")),"Correct","Wrong"))</f>
        <v/>
      </c>
      <c r="K844" s="29"/>
      <c r="L844" s="29"/>
      <c r="M844" s="27" t="str">
        <f aca="false">IF(E844="","",IFERROR(INDEX(Lists!$G$5:$G$9,MATCH(E844,Lists!$F$5:$F$9,0)),""))</f>
        <v/>
      </c>
      <c r="N844" s="33" t="str">
        <f aca="false">IF(OR(L844="",M844=""),"",IF(L844&gt;M844,"Slow",IF(AND(J844="Wrong",L844&lt;0.5*M844),"Rushed?","OK")))</f>
        <v/>
      </c>
      <c r="O844" s="30"/>
      <c r="P844" s="30"/>
      <c r="Q844" s="34" t="str">
        <f aca="false">IF(OR(B844="",J844=""),"",IF(OR(J844="Wrong",K844="50-50",K844="Guess"),B844+Lists!$Y$5,""))</f>
        <v/>
      </c>
      <c r="R844" s="29"/>
      <c r="S844" s="34" t="str">
        <f aca="false">IF(Q844="","",B844+Lists!$Y$6)</f>
        <v/>
      </c>
      <c r="T844" s="29"/>
      <c r="U844" s="33" t="str">
        <f aca="true">IF(J844="","",IF(Q844="","—",IF(T844="Correct","Mastered",IF(OR(R844="Wrong",T844="Wrong"),"Keep reviewing",IF(AND(R844="",TODAY()&gt;=Q844),"Retry 1 DUE",IF(AND(R844="Correct",T844="",TODAY()&gt;=S844),"Retry 2 DUE",IF(R844="","Retry 1 scheduled","Retry 2 scheduled")))))))</f>
        <v/>
      </c>
    </row>
    <row r="845" customFormat="false" ht="15" hidden="false" customHeight="false" outlineLevel="0" collapsed="false">
      <c r="A845" s="27" t="str">
        <f aca="false">IF(COUNTA(B845:I845)=0,"",ROW()-4)</f>
        <v/>
      </c>
      <c r="B845" s="28"/>
      <c r="C845" s="29"/>
      <c r="D845" s="30"/>
      <c r="E845" s="29"/>
      <c r="F845" s="30"/>
      <c r="G845" s="31"/>
      <c r="H845" s="32"/>
      <c r="I845" s="32"/>
      <c r="J845" s="33" t="str">
        <f aca="false">IF(OR(H845="",I845=""),"",IF(UPPER(SUBSTITUTE(SUBSTITUTE(SUBSTITUTE(H845," ",""),",",""),";",""))=UPPER(SUBSTITUTE(SUBSTITUTE(SUBSTITUTE(I845," ",""),",",""),";","")),"Correct","Wrong"))</f>
        <v/>
      </c>
      <c r="K845" s="29"/>
      <c r="L845" s="29"/>
      <c r="M845" s="27" t="str">
        <f aca="false">IF(E845="","",IFERROR(INDEX(Lists!$G$5:$G$9,MATCH(E845,Lists!$F$5:$F$9,0)),""))</f>
        <v/>
      </c>
      <c r="N845" s="33" t="str">
        <f aca="false">IF(OR(L845="",M845=""),"",IF(L845&gt;M845,"Slow",IF(AND(J845="Wrong",L845&lt;0.5*M845),"Rushed?","OK")))</f>
        <v/>
      </c>
      <c r="O845" s="30"/>
      <c r="P845" s="30"/>
      <c r="Q845" s="34" t="str">
        <f aca="false">IF(OR(B845="",J845=""),"",IF(OR(J845="Wrong",K845="50-50",K845="Guess"),B845+Lists!$Y$5,""))</f>
        <v/>
      </c>
      <c r="R845" s="29"/>
      <c r="S845" s="34" t="str">
        <f aca="false">IF(Q845="","",B845+Lists!$Y$6)</f>
        <v/>
      </c>
      <c r="T845" s="29"/>
      <c r="U845" s="33" t="str">
        <f aca="true">IF(J845="","",IF(Q845="","—",IF(T845="Correct","Mastered",IF(OR(R845="Wrong",T845="Wrong"),"Keep reviewing",IF(AND(R845="",TODAY()&gt;=Q845),"Retry 1 DUE",IF(AND(R845="Correct",T845="",TODAY()&gt;=S845),"Retry 2 DUE",IF(R845="","Retry 1 scheduled","Retry 2 scheduled")))))))</f>
        <v/>
      </c>
    </row>
    <row r="846" customFormat="false" ht="15" hidden="false" customHeight="false" outlineLevel="0" collapsed="false">
      <c r="A846" s="27" t="str">
        <f aca="false">IF(COUNTA(B846:I846)=0,"",ROW()-4)</f>
        <v/>
      </c>
      <c r="B846" s="28"/>
      <c r="C846" s="29"/>
      <c r="D846" s="30"/>
      <c r="E846" s="29"/>
      <c r="F846" s="30"/>
      <c r="G846" s="31"/>
      <c r="H846" s="32"/>
      <c r="I846" s="32"/>
      <c r="J846" s="33" t="str">
        <f aca="false">IF(OR(H846="",I846=""),"",IF(UPPER(SUBSTITUTE(SUBSTITUTE(SUBSTITUTE(H846," ",""),",",""),";",""))=UPPER(SUBSTITUTE(SUBSTITUTE(SUBSTITUTE(I846," ",""),",",""),";","")),"Correct","Wrong"))</f>
        <v/>
      </c>
      <c r="K846" s="29"/>
      <c r="L846" s="29"/>
      <c r="M846" s="27" t="str">
        <f aca="false">IF(E846="","",IFERROR(INDEX(Lists!$G$5:$G$9,MATCH(E846,Lists!$F$5:$F$9,0)),""))</f>
        <v/>
      </c>
      <c r="N846" s="33" t="str">
        <f aca="false">IF(OR(L846="",M846=""),"",IF(L846&gt;M846,"Slow",IF(AND(J846="Wrong",L846&lt;0.5*M846),"Rushed?","OK")))</f>
        <v/>
      </c>
      <c r="O846" s="30"/>
      <c r="P846" s="30"/>
      <c r="Q846" s="34" t="str">
        <f aca="false">IF(OR(B846="",J846=""),"",IF(OR(J846="Wrong",K846="50-50",K846="Guess"),B846+Lists!$Y$5,""))</f>
        <v/>
      </c>
      <c r="R846" s="29"/>
      <c r="S846" s="34" t="str">
        <f aca="false">IF(Q846="","",B846+Lists!$Y$6)</f>
        <v/>
      </c>
      <c r="T846" s="29"/>
      <c r="U846" s="33" t="str">
        <f aca="true">IF(J846="","",IF(Q846="","—",IF(T846="Correct","Mastered",IF(OR(R846="Wrong",T846="Wrong"),"Keep reviewing",IF(AND(R846="",TODAY()&gt;=Q846),"Retry 1 DUE",IF(AND(R846="Correct",T846="",TODAY()&gt;=S846),"Retry 2 DUE",IF(R846="","Retry 1 scheduled","Retry 2 scheduled")))))))</f>
        <v/>
      </c>
    </row>
    <row r="847" customFormat="false" ht="15" hidden="false" customHeight="false" outlineLevel="0" collapsed="false">
      <c r="A847" s="27" t="str">
        <f aca="false">IF(COUNTA(B847:I847)=0,"",ROW()-4)</f>
        <v/>
      </c>
      <c r="B847" s="28"/>
      <c r="C847" s="29"/>
      <c r="D847" s="30"/>
      <c r="E847" s="29"/>
      <c r="F847" s="30"/>
      <c r="G847" s="31"/>
      <c r="H847" s="32"/>
      <c r="I847" s="32"/>
      <c r="J847" s="33" t="str">
        <f aca="false">IF(OR(H847="",I847=""),"",IF(UPPER(SUBSTITUTE(SUBSTITUTE(SUBSTITUTE(H847," ",""),",",""),";",""))=UPPER(SUBSTITUTE(SUBSTITUTE(SUBSTITUTE(I847," ",""),",",""),";","")),"Correct","Wrong"))</f>
        <v/>
      </c>
      <c r="K847" s="29"/>
      <c r="L847" s="29"/>
      <c r="M847" s="27" t="str">
        <f aca="false">IF(E847="","",IFERROR(INDEX(Lists!$G$5:$G$9,MATCH(E847,Lists!$F$5:$F$9,0)),""))</f>
        <v/>
      </c>
      <c r="N847" s="33" t="str">
        <f aca="false">IF(OR(L847="",M847=""),"",IF(L847&gt;M847,"Slow",IF(AND(J847="Wrong",L847&lt;0.5*M847),"Rushed?","OK")))</f>
        <v/>
      </c>
      <c r="O847" s="30"/>
      <c r="P847" s="30"/>
      <c r="Q847" s="34" t="str">
        <f aca="false">IF(OR(B847="",J847=""),"",IF(OR(J847="Wrong",K847="50-50",K847="Guess"),B847+Lists!$Y$5,""))</f>
        <v/>
      </c>
      <c r="R847" s="29"/>
      <c r="S847" s="34" t="str">
        <f aca="false">IF(Q847="","",B847+Lists!$Y$6)</f>
        <v/>
      </c>
      <c r="T847" s="29"/>
      <c r="U847" s="33" t="str">
        <f aca="true">IF(J847="","",IF(Q847="","—",IF(T847="Correct","Mastered",IF(OR(R847="Wrong",T847="Wrong"),"Keep reviewing",IF(AND(R847="",TODAY()&gt;=Q847),"Retry 1 DUE",IF(AND(R847="Correct",T847="",TODAY()&gt;=S847),"Retry 2 DUE",IF(R847="","Retry 1 scheduled","Retry 2 scheduled")))))))</f>
        <v/>
      </c>
    </row>
    <row r="848" customFormat="false" ht="15" hidden="false" customHeight="false" outlineLevel="0" collapsed="false">
      <c r="A848" s="27" t="str">
        <f aca="false">IF(COUNTA(B848:I848)=0,"",ROW()-4)</f>
        <v/>
      </c>
      <c r="B848" s="28"/>
      <c r="C848" s="29"/>
      <c r="D848" s="30"/>
      <c r="E848" s="29"/>
      <c r="F848" s="30"/>
      <c r="G848" s="31"/>
      <c r="H848" s="32"/>
      <c r="I848" s="32"/>
      <c r="J848" s="33" t="str">
        <f aca="false">IF(OR(H848="",I848=""),"",IF(UPPER(SUBSTITUTE(SUBSTITUTE(SUBSTITUTE(H848," ",""),",",""),";",""))=UPPER(SUBSTITUTE(SUBSTITUTE(SUBSTITUTE(I848," ",""),",",""),";","")),"Correct","Wrong"))</f>
        <v/>
      </c>
      <c r="K848" s="29"/>
      <c r="L848" s="29"/>
      <c r="M848" s="27" t="str">
        <f aca="false">IF(E848="","",IFERROR(INDEX(Lists!$G$5:$G$9,MATCH(E848,Lists!$F$5:$F$9,0)),""))</f>
        <v/>
      </c>
      <c r="N848" s="33" t="str">
        <f aca="false">IF(OR(L848="",M848=""),"",IF(L848&gt;M848,"Slow",IF(AND(J848="Wrong",L848&lt;0.5*M848),"Rushed?","OK")))</f>
        <v/>
      </c>
      <c r="O848" s="30"/>
      <c r="P848" s="30"/>
      <c r="Q848" s="34" t="str">
        <f aca="false">IF(OR(B848="",J848=""),"",IF(OR(J848="Wrong",K848="50-50",K848="Guess"),B848+Lists!$Y$5,""))</f>
        <v/>
      </c>
      <c r="R848" s="29"/>
      <c r="S848" s="34" t="str">
        <f aca="false">IF(Q848="","",B848+Lists!$Y$6)</f>
        <v/>
      </c>
      <c r="T848" s="29"/>
      <c r="U848" s="33" t="str">
        <f aca="true">IF(J848="","",IF(Q848="","—",IF(T848="Correct","Mastered",IF(OR(R848="Wrong",T848="Wrong"),"Keep reviewing",IF(AND(R848="",TODAY()&gt;=Q848),"Retry 1 DUE",IF(AND(R848="Correct",T848="",TODAY()&gt;=S848),"Retry 2 DUE",IF(R848="","Retry 1 scheduled","Retry 2 scheduled")))))))</f>
        <v/>
      </c>
    </row>
    <row r="849" customFormat="false" ht="15" hidden="false" customHeight="false" outlineLevel="0" collapsed="false">
      <c r="A849" s="27" t="str">
        <f aca="false">IF(COUNTA(B849:I849)=0,"",ROW()-4)</f>
        <v/>
      </c>
      <c r="B849" s="28"/>
      <c r="C849" s="29"/>
      <c r="D849" s="30"/>
      <c r="E849" s="29"/>
      <c r="F849" s="30"/>
      <c r="G849" s="31"/>
      <c r="H849" s="32"/>
      <c r="I849" s="32"/>
      <c r="J849" s="33" t="str">
        <f aca="false">IF(OR(H849="",I849=""),"",IF(UPPER(SUBSTITUTE(SUBSTITUTE(SUBSTITUTE(H849," ",""),",",""),";",""))=UPPER(SUBSTITUTE(SUBSTITUTE(SUBSTITUTE(I849," ",""),",",""),";","")),"Correct","Wrong"))</f>
        <v/>
      </c>
      <c r="K849" s="29"/>
      <c r="L849" s="29"/>
      <c r="M849" s="27" t="str">
        <f aca="false">IF(E849="","",IFERROR(INDEX(Lists!$G$5:$G$9,MATCH(E849,Lists!$F$5:$F$9,0)),""))</f>
        <v/>
      </c>
      <c r="N849" s="33" t="str">
        <f aca="false">IF(OR(L849="",M849=""),"",IF(L849&gt;M849,"Slow",IF(AND(J849="Wrong",L849&lt;0.5*M849),"Rushed?","OK")))</f>
        <v/>
      </c>
      <c r="O849" s="30"/>
      <c r="P849" s="30"/>
      <c r="Q849" s="34" t="str">
        <f aca="false">IF(OR(B849="",J849=""),"",IF(OR(J849="Wrong",K849="50-50",K849="Guess"),B849+Lists!$Y$5,""))</f>
        <v/>
      </c>
      <c r="R849" s="29"/>
      <c r="S849" s="34" t="str">
        <f aca="false">IF(Q849="","",B849+Lists!$Y$6)</f>
        <v/>
      </c>
      <c r="T849" s="29"/>
      <c r="U849" s="33" t="str">
        <f aca="true">IF(J849="","",IF(Q849="","—",IF(T849="Correct","Mastered",IF(OR(R849="Wrong",T849="Wrong"),"Keep reviewing",IF(AND(R849="",TODAY()&gt;=Q849),"Retry 1 DUE",IF(AND(R849="Correct",T849="",TODAY()&gt;=S849),"Retry 2 DUE",IF(R849="","Retry 1 scheduled","Retry 2 scheduled")))))))</f>
        <v/>
      </c>
    </row>
    <row r="850" customFormat="false" ht="15" hidden="false" customHeight="false" outlineLevel="0" collapsed="false">
      <c r="A850" s="27" t="str">
        <f aca="false">IF(COUNTA(B850:I850)=0,"",ROW()-4)</f>
        <v/>
      </c>
      <c r="B850" s="28"/>
      <c r="C850" s="29"/>
      <c r="D850" s="30"/>
      <c r="E850" s="29"/>
      <c r="F850" s="30"/>
      <c r="G850" s="31"/>
      <c r="H850" s="32"/>
      <c r="I850" s="32"/>
      <c r="J850" s="33" t="str">
        <f aca="false">IF(OR(H850="",I850=""),"",IF(UPPER(SUBSTITUTE(SUBSTITUTE(SUBSTITUTE(H850," ",""),",",""),";",""))=UPPER(SUBSTITUTE(SUBSTITUTE(SUBSTITUTE(I850," ",""),",",""),";","")),"Correct","Wrong"))</f>
        <v/>
      </c>
      <c r="K850" s="29"/>
      <c r="L850" s="29"/>
      <c r="M850" s="27" t="str">
        <f aca="false">IF(E850="","",IFERROR(INDEX(Lists!$G$5:$G$9,MATCH(E850,Lists!$F$5:$F$9,0)),""))</f>
        <v/>
      </c>
      <c r="N850" s="33" t="str">
        <f aca="false">IF(OR(L850="",M850=""),"",IF(L850&gt;M850,"Slow",IF(AND(J850="Wrong",L850&lt;0.5*M850),"Rushed?","OK")))</f>
        <v/>
      </c>
      <c r="O850" s="30"/>
      <c r="P850" s="30"/>
      <c r="Q850" s="34" t="str">
        <f aca="false">IF(OR(B850="",J850=""),"",IF(OR(J850="Wrong",K850="50-50",K850="Guess"),B850+Lists!$Y$5,""))</f>
        <v/>
      </c>
      <c r="R850" s="29"/>
      <c r="S850" s="34" t="str">
        <f aca="false">IF(Q850="","",B850+Lists!$Y$6)</f>
        <v/>
      </c>
      <c r="T850" s="29"/>
      <c r="U850" s="33" t="str">
        <f aca="true">IF(J850="","",IF(Q850="","—",IF(T850="Correct","Mastered",IF(OR(R850="Wrong",T850="Wrong"),"Keep reviewing",IF(AND(R850="",TODAY()&gt;=Q850),"Retry 1 DUE",IF(AND(R850="Correct",T850="",TODAY()&gt;=S850),"Retry 2 DUE",IF(R850="","Retry 1 scheduled","Retry 2 scheduled")))))))</f>
        <v/>
      </c>
    </row>
    <row r="851" customFormat="false" ht="15" hidden="false" customHeight="false" outlineLevel="0" collapsed="false">
      <c r="A851" s="27" t="str">
        <f aca="false">IF(COUNTA(B851:I851)=0,"",ROW()-4)</f>
        <v/>
      </c>
      <c r="B851" s="28"/>
      <c r="C851" s="29"/>
      <c r="D851" s="30"/>
      <c r="E851" s="29"/>
      <c r="F851" s="30"/>
      <c r="G851" s="31"/>
      <c r="H851" s="32"/>
      <c r="I851" s="32"/>
      <c r="J851" s="33" t="str">
        <f aca="false">IF(OR(H851="",I851=""),"",IF(UPPER(SUBSTITUTE(SUBSTITUTE(SUBSTITUTE(H851," ",""),",",""),";",""))=UPPER(SUBSTITUTE(SUBSTITUTE(SUBSTITUTE(I851," ",""),",",""),";","")),"Correct","Wrong"))</f>
        <v/>
      </c>
      <c r="K851" s="29"/>
      <c r="L851" s="29"/>
      <c r="M851" s="27" t="str">
        <f aca="false">IF(E851="","",IFERROR(INDEX(Lists!$G$5:$G$9,MATCH(E851,Lists!$F$5:$F$9,0)),""))</f>
        <v/>
      </c>
      <c r="N851" s="33" t="str">
        <f aca="false">IF(OR(L851="",M851=""),"",IF(L851&gt;M851,"Slow",IF(AND(J851="Wrong",L851&lt;0.5*M851),"Rushed?","OK")))</f>
        <v/>
      </c>
      <c r="O851" s="30"/>
      <c r="P851" s="30"/>
      <c r="Q851" s="34" t="str">
        <f aca="false">IF(OR(B851="",J851=""),"",IF(OR(J851="Wrong",K851="50-50",K851="Guess"),B851+Lists!$Y$5,""))</f>
        <v/>
      </c>
      <c r="R851" s="29"/>
      <c r="S851" s="34" t="str">
        <f aca="false">IF(Q851="","",B851+Lists!$Y$6)</f>
        <v/>
      </c>
      <c r="T851" s="29"/>
      <c r="U851" s="33" t="str">
        <f aca="true">IF(J851="","",IF(Q851="","—",IF(T851="Correct","Mastered",IF(OR(R851="Wrong",T851="Wrong"),"Keep reviewing",IF(AND(R851="",TODAY()&gt;=Q851),"Retry 1 DUE",IF(AND(R851="Correct",T851="",TODAY()&gt;=S851),"Retry 2 DUE",IF(R851="","Retry 1 scheduled","Retry 2 scheduled")))))))</f>
        <v/>
      </c>
    </row>
    <row r="852" customFormat="false" ht="15" hidden="false" customHeight="false" outlineLevel="0" collapsed="false">
      <c r="A852" s="27" t="str">
        <f aca="false">IF(COUNTA(B852:I852)=0,"",ROW()-4)</f>
        <v/>
      </c>
      <c r="B852" s="28"/>
      <c r="C852" s="29"/>
      <c r="D852" s="30"/>
      <c r="E852" s="29"/>
      <c r="F852" s="30"/>
      <c r="G852" s="31"/>
      <c r="H852" s="32"/>
      <c r="I852" s="32"/>
      <c r="J852" s="33" t="str">
        <f aca="false">IF(OR(H852="",I852=""),"",IF(UPPER(SUBSTITUTE(SUBSTITUTE(SUBSTITUTE(H852," ",""),",",""),";",""))=UPPER(SUBSTITUTE(SUBSTITUTE(SUBSTITUTE(I852," ",""),",",""),";","")),"Correct","Wrong"))</f>
        <v/>
      </c>
      <c r="K852" s="29"/>
      <c r="L852" s="29"/>
      <c r="M852" s="27" t="str">
        <f aca="false">IF(E852="","",IFERROR(INDEX(Lists!$G$5:$G$9,MATCH(E852,Lists!$F$5:$F$9,0)),""))</f>
        <v/>
      </c>
      <c r="N852" s="33" t="str">
        <f aca="false">IF(OR(L852="",M852=""),"",IF(L852&gt;M852,"Slow",IF(AND(J852="Wrong",L852&lt;0.5*M852),"Rushed?","OK")))</f>
        <v/>
      </c>
      <c r="O852" s="30"/>
      <c r="P852" s="30"/>
      <c r="Q852" s="34" t="str">
        <f aca="false">IF(OR(B852="",J852=""),"",IF(OR(J852="Wrong",K852="50-50",K852="Guess"),B852+Lists!$Y$5,""))</f>
        <v/>
      </c>
      <c r="R852" s="29"/>
      <c r="S852" s="34" t="str">
        <f aca="false">IF(Q852="","",B852+Lists!$Y$6)</f>
        <v/>
      </c>
      <c r="T852" s="29"/>
      <c r="U852" s="33" t="str">
        <f aca="true">IF(J852="","",IF(Q852="","—",IF(T852="Correct","Mastered",IF(OR(R852="Wrong",T852="Wrong"),"Keep reviewing",IF(AND(R852="",TODAY()&gt;=Q852),"Retry 1 DUE",IF(AND(R852="Correct",T852="",TODAY()&gt;=S852),"Retry 2 DUE",IF(R852="","Retry 1 scheduled","Retry 2 scheduled")))))))</f>
        <v/>
      </c>
    </row>
    <row r="853" customFormat="false" ht="15" hidden="false" customHeight="false" outlineLevel="0" collapsed="false">
      <c r="A853" s="27" t="str">
        <f aca="false">IF(COUNTA(B853:I853)=0,"",ROW()-4)</f>
        <v/>
      </c>
      <c r="B853" s="28"/>
      <c r="C853" s="29"/>
      <c r="D853" s="30"/>
      <c r="E853" s="29"/>
      <c r="F853" s="30"/>
      <c r="G853" s="31"/>
      <c r="H853" s="32"/>
      <c r="I853" s="32"/>
      <c r="J853" s="33" t="str">
        <f aca="false">IF(OR(H853="",I853=""),"",IF(UPPER(SUBSTITUTE(SUBSTITUTE(SUBSTITUTE(H853," ",""),",",""),";",""))=UPPER(SUBSTITUTE(SUBSTITUTE(SUBSTITUTE(I853," ",""),",",""),";","")),"Correct","Wrong"))</f>
        <v/>
      </c>
      <c r="K853" s="29"/>
      <c r="L853" s="29"/>
      <c r="M853" s="27" t="str">
        <f aca="false">IF(E853="","",IFERROR(INDEX(Lists!$G$5:$G$9,MATCH(E853,Lists!$F$5:$F$9,0)),""))</f>
        <v/>
      </c>
      <c r="N853" s="33" t="str">
        <f aca="false">IF(OR(L853="",M853=""),"",IF(L853&gt;M853,"Slow",IF(AND(J853="Wrong",L853&lt;0.5*M853),"Rushed?","OK")))</f>
        <v/>
      </c>
      <c r="O853" s="30"/>
      <c r="P853" s="30"/>
      <c r="Q853" s="34" t="str">
        <f aca="false">IF(OR(B853="",J853=""),"",IF(OR(J853="Wrong",K853="50-50",K853="Guess"),B853+Lists!$Y$5,""))</f>
        <v/>
      </c>
      <c r="R853" s="29"/>
      <c r="S853" s="34" t="str">
        <f aca="false">IF(Q853="","",B853+Lists!$Y$6)</f>
        <v/>
      </c>
      <c r="T853" s="29"/>
      <c r="U853" s="33" t="str">
        <f aca="true">IF(J853="","",IF(Q853="","—",IF(T853="Correct","Mastered",IF(OR(R853="Wrong",T853="Wrong"),"Keep reviewing",IF(AND(R853="",TODAY()&gt;=Q853),"Retry 1 DUE",IF(AND(R853="Correct",T853="",TODAY()&gt;=S853),"Retry 2 DUE",IF(R853="","Retry 1 scheduled","Retry 2 scheduled")))))))</f>
        <v/>
      </c>
    </row>
    <row r="854" customFormat="false" ht="15" hidden="false" customHeight="false" outlineLevel="0" collapsed="false">
      <c r="A854" s="27" t="str">
        <f aca="false">IF(COUNTA(B854:I854)=0,"",ROW()-4)</f>
        <v/>
      </c>
      <c r="B854" s="28"/>
      <c r="C854" s="29"/>
      <c r="D854" s="30"/>
      <c r="E854" s="29"/>
      <c r="F854" s="30"/>
      <c r="G854" s="31"/>
      <c r="H854" s="32"/>
      <c r="I854" s="32"/>
      <c r="J854" s="33" t="str">
        <f aca="false">IF(OR(H854="",I854=""),"",IF(UPPER(SUBSTITUTE(SUBSTITUTE(SUBSTITUTE(H854," ",""),",",""),";",""))=UPPER(SUBSTITUTE(SUBSTITUTE(SUBSTITUTE(I854," ",""),",",""),";","")),"Correct","Wrong"))</f>
        <v/>
      </c>
      <c r="K854" s="29"/>
      <c r="L854" s="29"/>
      <c r="M854" s="27" t="str">
        <f aca="false">IF(E854="","",IFERROR(INDEX(Lists!$G$5:$G$9,MATCH(E854,Lists!$F$5:$F$9,0)),""))</f>
        <v/>
      </c>
      <c r="N854" s="33" t="str">
        <f aca="false">IF(OR(L854="",M854=""),"",IF(L854&gt;M854,"Slow",IF(AND(J854="Wrong",L854&lt;0.5*M854),"Rushed?","OK")))</f>
        <v/>
      </c>
      <c r="O854" s="30"/>
      <c r="P854" s="30"/>
      <c r="Q854" s="34" t="str">
        <f aca="false">IF(OR(B854="",J854=""),"",IF(OR(J854="Wrong",K854="50-50",K854="Guess"),B854+Lists!$Y$5,""))</f>
        <v/>
      </c>
      <c r="R854" s="29"/>
      <c r="S854" s="34" t="str">
        <f aca="false">IF(Q854="","",B854+Lists!$Y$6)</f>
        <v/>
      </c>
      <c r="T854" s="29"/>
      <c r="U854" s="33" t="str">
        <f aca="true">IF(J854="","",IF(Q854="","—",IF(T854="Correct","Mastered",IF(OR(R854="Wrong",T854="Wrong"),"Keep reviewing",IF(AND(R854="",TODAY()&gt;=Q854),"Retry 1 DUE",IF(AND(R854="Correct",T854="",TODAY()&gt;=S854),"Retry 2 DUE",IF(R854="","Retry 1 scheduled","Retry 2 scheduled")))))))</f>
        <v/>
      </c>
    </row>
    <row r="855" customFormat="false" ht="15" hidden="false" customHeight="false" outlineLevel="0" collapsed="false">
      <c r="A855" s="27" t="str">
        <f aca="false">IF(COUNTA(B855:I855)=0,"",ROW()-4)</f>
        <v/>
      </c>
      <c r="B855" s="28"/>
      <c r="C855" s="29"/>
      <c r="D855" s="30"/>
      <c r="E855" s="29"/>
      <c r="F855" s="30"/>
      <c r="G855" s="31"/>
      <c r="H855" s="32"/>
      <c r="I855" s="32"/>
      <c r="J855" s="33" t="str">
        <f aca="false">IF(OR(H855="",I855=""),"",IF(UPPER(SUBSTITUTE(SUBSTITUTE(SUBSTITUTE(H855," ",""),",",""),";",""))=UPPER(SUBSTITUTE(SUBSTITUTE(SUBSTITUTE(I855," ",""),",",""),";","")),"Correct","Wrong"))</f>
        <v/>
      </c>
      <c r="K855" s="29"/>
      <c r="L855" s="29"/>
      <c r="M855" s="27" t="str">
        <f aca="false">IF(E855="","",IFERROR(INDEX(Lists!$G$5:$G$9,MATCH(E855,Lists!$F$5:$F$9,0)),""))</f>
        <v/>
      </c>
      <c r="N855" s="33" t="str">
        <f aca="false">IF(OR(L855="",M855=""),"",IF(L855&gt;M855,"Slow",IF(AND(J855="Wrong",L855&lt;0.5*M855),"Rushed?","OK")))</f>
        <v/>
      </c>
      <c r="O855" s="30"/>
      <c r="P855" s="30"/>
      <c r="Q855" s="34" t="str">
        <f aca="false">IF(OR(B855="",J855=""),"",IF(OR(J855="Wrong",K855="50-50",K855="Guess"),B855+Lists!$Y$5,""))</f>
        <v/>
      </c>
      <c r="R855" s="29"/>
      <c r="S855" s="34" t="str">
        <f aca="false">IF(Q855="","",B855+Lists!$Y$6)</f>
        <v/>
      </c>
      <c r="T855" s="29"/>
      <c r="U855" s="33" t="str">
        <f aca="true">IF(J855="","",IF(Q855="","—",IF(T855="Correct","Mastered",IF(OR(R855="Wrong",T855="Wrong"),"Keep reviewing",IF(AND(R855="",TODAY()&gt;=Q855),"Retry 1 DUE",IF(AND(R855="Correct",T855="",TODAY()&gt;=S855),"Retry 2 DUE",IF(R855="","Retry 1 scheduled","Retry 2 scheduled")))))))</f>
        <v/>
      </c>
    </row>
    <row r="856" customFormat="false" ht="15" hidden="false" customHeight="false" outlineLevel="0" collapsed="false">
      <c r="A856" s="27" t="str">
        <f aca="false">IF(COUNTA(B856:I856)=0,"",ROW()-4)</f>
        <v/>
      </c>
      <c r="B856" s="28"/>
      <c r="C856" s="29"/>
      <c r="D856" s="30"/>
      <c r="E856" s="29"/>
      <c r="F856" s="30"/>
      <c r="G856" s="31"/>
      <c r="H856" s="32"/>
      <c r="I856" s="32"/>
      <c r="J856" s="33" t="str">
        <f aca="false">IF(OR(H856="",I856=""),"",IF(UPPER(SUBSTITUTE(SUBSTITUTE(SUBSTITUTE(H856," ",""),",",""),";",""))=UPPER(SUBSTITUTE(SUBSTITUTE(SUBSTITUTE(I856," ",""),",",""),";","")),"Correct","Wrong"))</f>
        <v/>
      </c>
      <c r="K856" s="29"/>
      <c r="L856" s="29"/>
      <c r="M856" s="27" t="str">
        <f aca="false">IF(E856="","",IFERROR(INDEX(Lists!$G$5:$G$9,MATCH(E856,Lists!$F$5:$F$9,0)),""))</f>
        <v/>
      </c>
      <c r="N856" s="33" t="str">
        <f aca="false">IF(OR(L856="",M856=""),"",IF(L856&gt;M856,"Slow",IF(AND(J856="Wrong",L856&lt;0.5*M856),"Rushed?","OK")))</f>
        <v/>
      </c>
      <c r="O856" s="30"/>
      <c r="P856" s="30"/>
      <c r="Q856" s="34" t="str">
        <f aca="false">IF(OR(B856="",J856=""),"",IF(OR(J856="Wrong",K856="50-50",K856="Guess"),B856+Lists!$Y$5,""))</f>
        <v/>
      </c>
      <c r="R856" s="29"/>
      <c r="S856" s="34" t="str">
        <f aca="false">IF(Q856="","",B856+Lists!$Y$6)</f>
        <v/>
      </c>
      <c r="T856" s="29"/>
      <c r="U856" s="33" t="str">
        <f aca="true">IF(J856="","",IF(Q856="","—",IF(T856="Correct","Mastered",IF(OR(R856="Wrong",T856="Wrong"),"Keep reviewing",IF(AND(R856="",TODAY()&gt;=Q856),"Retry 1 DUE",IF(AND(R856="Correct",T856="",TODAY()&gt;=S856),"Retry 2 DUE",IF(R856="","Retry 1 scheduled","Retry 2 scheduled")))))))</f>
        <v/>
      </c>
    </row>
    <row r="857" customFormat="false" ht="15" hidden="false" customHeight="false" outlineLevel="0" collapsed="false">
      <c r="A857" s="27" t="str">
        <f aca="false">IF(COUNTA(B857:I857)=0,"",ROW()-4)</f>
        <v/>
      </c>
      <c r="B857" s="28"/>
      <c r="C857" s="29"/>
      <c r="D857" s="30"/>
      <c r="E857" s="29"/>
      <c r="F857" s="30"/>
      <c r="G857" s="31"/>
      <c r="H857" s="32"/>
      <c r="I857" s="32"/>
      <c r="J857" s="33" t="str">
        <f aca="false">IF(OR(H857="",I857=""),"",IF(UPPER(SUBSTITUTE(SUBSTITUTE(SUBSTITUTE(H857," ",""),",",""),";",""))=UPPER(SUBSTITUTE(SUBSTITUTE(SUBSTITUTE(I857," ",""),",",""),";","")),"Correct","Wrong"))</f>
        <v/>
      </c>
      <c r="K857" s="29"/>
      <c r="L857" s="29"/>
      <c r="M857" s="27" t="str">
        <f aca="false">IF(E857="","",IFERROR(INDEX(Lists!$G$5:$G$9,MATCH(E857,Lists!$F$5:$F$9,0)),""))</f>
        <v/>
      </c>
      <c r="N857" s="33" t="str">
        <f aca="false">IF(OR(L857="",M857=""),"",IF(L857&gt;M857,"Slow",IF(AND(J857="Wrong",L857&lt;0.5*M857),"Rushed?","OK")))</f>
        <v/>
      </c>
      <c r="O857" s="30"/>
      <c r="P857" s="30"/>
      <c r="Q857" s="34" t="str">
        <f aca="false">IF(OR(B857="",J857=""),"",IF(OR(J857="Wrong",K857="50-50",K857="Guess"),B857+Lists!$Y$5,""))</f>
        <v/>
      </c>
      <c r="R857" s="29"/>
      <c r="S857" s="34" t="str">
        <f aca="false">IF(Q857="","",B857+Lists!$Y$6)</f>
        <v/>
      </c>
      <c r="T857" s="29"/>
      <c r="U857" s="33" t="str">
        <f aca="true">IF(J857="","",IF(Q857="","—",IF(T857="Correct","Mastered",IF(OR(R857="Wrong",T857="Wrong"),"Keep reviewing",IF(AND(R857="",TODAY()&gt;=Q857),"Retry 1 DUE",IF(AND(R857="Correct",T857="",TODAY()&gt;=S857),"Retry 2 DUE",IF(R857="","Retry 1 scheduled","Retry 2 scheduled")))))))</f>
        <v/>
      </c>
    </row>
    <row r="858" customFormat="false" ht="15" hidden="false" customHeight="false" outlineLevel="0" collapsed="false">
      <c r="A858" s="27" t="str">
        <f aca="false">IF(COUNTA(B858:I858)=0,"",ROW()-4)</f>
        <v/>
      </c>
      <c r="B858" s="28"/>
      <c r="C858" s="29"/>
      <c r="D858" s="30"/>
      <c r="E858" s="29"/>
      <c r="F858" s="30"/>
      <c r="G858" s="31"/>
      <c r="H858" s="32"/>
      <c r="I858" s="32"/>
      <c r="J858" s="33" t="str">
        <f aca="false">IF(OR(H858="",I858=""),"",IF(UPPER(SUBSTITUTE(SUBSTITUTE(SUBSTITUTE(H858," ",""),",",""),";",""))=UPPER(SUBSTITUTE(SUBSTITUTE(SUBSTITUTE(I858," ",""),",",""),";","")),"Correct","Wrong"))</f>
        <v/>
      </c>
      <c r="K858" s="29"/>
      <c r="L858" s="29"/>
      <c r="M858" s="27" t="str">
        <f aca="false">IF(E858="","",IFERROR(INDEX(Lists!$G$5:$G$9,MATCH(E858,Lists!$F$5:$F$9,0)),""))</f>
        <v/>
      </c>
      <c r="N858" s="33" t="str">
        <f aca="false">IF(OR(L858="",M858=""),"",IF(L858&gt;M858,"Slow",IF(AND(J858="Wrong",L858&lt;0.5*M858),"Rushed?","OK")))</f>
        <v/>
      </c>
      <c r="O858" s="30"/>
      <c r="P858" s="30"/>
      <c r="Q858" s="34" t="str">
        <f aca="false">IF(OR(B858="",J858=""),"",IF(OR(J858="Wrong",K858="50-50",K858="Guess"),B858+Lists!$Y$5,""))</f>
        <v/>
      </c>
      <c r="R858" s="29"/>
      <c r="S858" s="34" t="str">
        <f aca="false">IF(Q858="","",B858+Lists!$Y$6)</f>
        <v/>
      </c>
      <c r="T858" s="29"/>
      <c r="U858" s="33" t="str">
        <f aca="true">IF(J858="","",IF(Q858="","—",IF(T858="Correct","Mastered",IF(OR(R858="Wrong",T858="Wrong"),"Keep reviewing",IF(AND(R858="",TODAY()&gt;=Q858),"Retry 1 DUE",IF(AND(R858="Correct",T858="",TODAY()&gt;=S858),"Retry 2 DUE",IF(R858="","Retry 1 scheduled","Retry 2 scheduled")))))))</f>
        <v/>
      </c>
    </row>
    <row r="859" customFormat="false" ht="15" hidden="false" customHeight="false" outlineLevel="0" collapsed="false">
      <c r="A859" s="27" t="str">
        <f aca="false">IF(COUNTA(B859:I859)=0,"",ROW()-4)</f>
        <v/>
      </c>
      <c r="B859" s="28"/>
      <c r="C859" s="29"/>
      <c r="D859" s="30"/>
      <c r="E859" s="29"/>
      <c r="F859" s="30"/>
      <c r="G859" s="31"/>
      <c r="H859" s="32"/>
      <c r="I859" s="32"/>
      <c r="J859" s="33" t="str">
        <f aca="false">IF(OR(H859="",I859=""),"",IF(UPPER(SUBSTITUTE(SUBSTITUTE(SUBSTITUTE(H859," ",""),",",""),";",""))=UPPER(SUBSTITUTE(SUBSTITUTE(SUBSTITUTE(I859," ",""),",",""),";","")),"Correct","Wrong"))</f>
        <v/>
      </c>
      <c r="K859" s="29"/>
      <c r="L859" s="29"/>
      <c r="M859" s="27" t="str">
        <f aca="false">IF(E859="","",IFERROR(INDEX(Lists!$G$5:$G$9,MATCH(E859,Lists!$F$5:$F$9,0)),""))</f>
        <v/>
      </c>
      <c r="N859" s="33" t="str">
        <f aca="false">IF(OR(L859="",M859=""),"",IF(L859&gt;M859,"Slow",IF(AND(J859="Wrong",L859&lt;0.5*M859),"Rushed?","OK")))</f>
        <v/>
      </c>
      <c r="O859" s="30"/>
      <c r="P859" s="30"/>
      <c r="Q859" s="34" t="str">
        <f aca="false">IF(OR(B859="",J859=""),"",IF(OR(J859="Wrong",K859="50-50",K859="Guess"),B859+Lists!$Y$5,""))</f>
        <v/>
      </c>
      <c r="R859" s="29"/>
      <c r="S859" s="34" t="str">
        <f aca="false">IF(Q859="","",B859+Lists!$Y$6)</f>
        <v/>
      </c>
      <c r="T859" s="29"/>
      <c r="U859" s="33" t="str">
        <f aca="true">IF(J859="","",IF(Q859="","—",IF(T859="Correct","Mastered",IF(OR(R859="Wrong",T859="Wrong"),"Keep reviewing",IF(AND(R859="",TODAY()&gt;=Q859),"Retry 1 DUE",IF(AND(R859="Correct",T859="",TODAY()&gt;=S859),"Retry 2 DUE",IF(R859="","Retry 1 scheduled","Retry 2 scheduled")))))))</f>
        <v/>
      </c>
    </row>
    <row r="860" customFormat="false" ht="15" hidden="false" customHeight="false" outlineLevel="0" collapsed="false">
      <c r="A860" s="27" t="str">
        <f aca="false">IF(COUNTA(B860:I860)=0,"",ROW()-4)</f>
        <v/>
      </c>
      <c r="B860" s="28"/>
      <c r="C860" s="29"/>
      <c r="D860" s="30"/>
      <c r="E860" s="29"/>
      <c r="F860" s="30"/>
      <c r="G860" s="31"/>
      <c r="H860" s="32"/>
      <c r="I860" s="32"/>
      <c r="J860" s="33" t="str">
        <f aca="false">IF(OR(H860="",I860=""),"",IF(UPPER(SUBSTITUTE(SUBSTITUTE(SUBSTITUTE(H860," ",""),",",""),";",""))=UPPER(SUBSTITUTE(SUBSTITUTE(SUBSTITUTE(I860," ",""),",",""),";","")),"Correct","Wrong"))</f>
        <v/>
      </c>
      <c r="K860" s="29"/>
      <c r="L860" s="29"/>
      <c r="M860" s="27" t="str">
        <f aca="false">IF(E860="","",IFERROR(INDEX(Lists!$G$5:$G$9,MATCH(E860,Lists!$F$5:$F$9,0)),""))</f>
        <v/>
      </c>
      <c r="N860" s="33" t="str">
        <f aca="false">IF(OR(L860="",M860=""),"",IF(L860&gt;M860,"Slow",IF(AND(J860="Wrong",L860&lt;0.5*M860),"Rushed?","OK")))</f>
        <v/>
      </c>
      <c r="O860" s="30"/>
      <c r="P860" s="30"/>
      <c r="Q860" s="34" t="str">
        <f aca="false">IF(OR(B860="",J860=""),"",IF(OR(J860="Wrong",K860="50-50",K860="Guess"),B860+Lists!$Y$5,""))</f>
        <v/>
      </c>
      <c r="R860" s="29"/>
      <c r="S860" s="34" t="str">
        <f aca="false">IF(Q860="","",B860+Lists!$Y$6)</f>
        <v/>
      </c>
      <c r="T860" s="29"/>
      <c r="U860" s="33" t="str">
        <f aca="true">IF(J860="","",IF(Q860="","—",IF(T860="Correct","Mastered",IF(OR(R860="Wrong",T860="Wrong"),"Keep reviewing",IF(AND(R860="",TODAY()&gt;=Q860),"Retry 1 DUE",IF(AND(R860="Correct",T860="",TODAY()&gt;=S860),"Retry 2 DUE",IF(R860="","Retry 1 scheduled","Retry 2 scheduled")))))))</f>
        <v/>
      </c>
    </row>
    <row r="861" customFormat="false" ht="15" hidden="false" customHeight="false" outlineLevel="0" collapsed="false">
      <c r="A861" s="27" t="str">
        <f aca="false">IF(COUNTA(B861:I861)=0,"",ROW()-4)</f>
        <v/>
      </c>
      <c r="B861" s="28"/>
      <c r="C861" s="29"/>
      <c r="D861" s="30"/>
      <c r="E861" s="29"/>
      <c r="F861" s="30"/>
      <c r="G861" s="31"/>
      <c r="H861" s="32"/>
      <c r="I861" s="32"/>
      <c r="J861" s="33" t="str">
        <f aca="false">IF(OR(H861="",I861=""),"",IF(UPPER(SUBSTITUTE(SUBSTITUTE(SUBSTITUTE(H861," ",""),",",""),";",""))=UPPER(SUBSTITUTE(SUBSTITUTE(SUBSTITUTE(I861," ",""),",",""),";","")),"Correct","Wrong"))</f>
        <v/>
      </c>
      <c r="K861" s="29"/>
      <c r="L861" s="29"/>
      <c r="M861" s="27" t="str">
        <f aca="false">IF(E861="","",IFERROR(INDEX(Lists!$G$5:$G$9,MATCH(E861,Lists!$F$5:$F$9,0)),""))</f>
        <v/>
      </c>
      <c r="N861" s="33" t="str">
        <f aca="false">IF(OR(L861="",M861=""),"",IF(L861&gt;M861,"Slow",IF(AND(J861="Wrong",L861&lt;0.5*M861),"Rushed?","OK")))</f>
        <v/>
      </c>
      <c r="O861" s="30"/>
      <c r="P861" s="30"/>
      <c r="Q861" s="34" t="str">
        <f aca="false">IF(OR(B861="",J861=""),"",IF(OR(J861="Wrong",K861="50-50",K861="Guess"),B861+Lists!$Y$5,""))</f>
        <v/>
      </c>
      <c r="R861" s="29"/>
      <c r="S861" s="34" t="str">
        <f aca="false">IF(Q861="","",B861+Lists!$Y$6)</f>
        <v/>
      </c>
      <c r="T861" s="29"/>
      <c r="U861" s="33" t="str">
        <f aca="true">IF(J861="","",IF(Q861="","—",IF(T861="Correct","Mastered",IF(OR(R861="Wrong",T861="Wrong"),"Keep reviewing",IF(AND(R861="",TODAY()&gt;=Q861),"Retry 1 DUE",IF(AND(R861="Correct",T861="",TODAY()&gt;=S861),"Retry 2 DUE",IF(R861="","Retry 1 scheduled","Retry 2 scheduled")))))))</f>
        <v/>
      </c>
    </row>
    <row r="862" customFormat="false" ht="15" hidden="false" customHeight="false" outlineLevel="0" collapsed="false">
      <c r="A862" s="27" t="str">
        <f aca="false">IF(COUNTA(B862:I862)=0,"",ROW()-4)</f>
        <v/>
      </c>
      <c r="B862" s="28"/>
      <c r="C862" s="29"/>
      <c r="D862" s="30"/>
      <c r="E862" s="29"/>
      <c r="F862" s="30"/>
      <c r="G862" s="31"/>
      <c r="H862" s="32"/>
      <c r="I862" s="32"/>
      <c r="J862" s="33" t="str">
        <f aca="false">IF(OR(H862="",I862=""),"",IF(UPPER(SUBSTITUTE(SUBSTITUTE(SUBSTITUTE(H862," ",""),",",""),";",""))=UPPER(SUBSTITUTE(SUBSTITUTE(SUBSTITUTE(I862," ",""),",",""),";","")),"Correct","Wrong"))</f>
        <v/>
      </c>
      <c r="K862" s="29"/>
      <c r="L862" s="29"/>
      <c r="M862" s="27" t="str">
        <f aca="false">IF(E862="","",IFERROR(INDEX(Lists!$G$5:$G$9,MATCH(E862,Lists!$F$5:$F$9,0)),""))</f>
        <v/>
      </c>
      <c r="N862" s="33" t="str">
        <f aca="false">IF(OR(L862="",M862=""),"",IF(L862&gt;M862,"Slow",IF(AND(J862="Wrong",L862&lt;0.5*M862),"Rushed?","OK")))</f>
        <v/>
      </c>
      <c r="O862" s="30"/>
      <c r="P862" s="30"/>
      <c r="Q862" s="34" t="str">
        <f aca="false">IF(OR(B862="",J862=""),"",IF(OR(J862="Wrong",K862="50-50",K862="Guess"),B862+Lists!$Y$5,""))</f>
        <v/>
      </c>
      <c r="R862" s="29"/>
      <c r="S862" s="34" t="str">
        <f aca="false">IF(Q862="","",B862+Lists!$Y$6)</f>
        <v/>
      </c>
      <c r="T862" s="29"/>
      <c r="U862" s="33" t="str">
        <f aca="true">IF(J862="","",IF(Q862="","—",IF(T862="Correct","Mastered",IF(OR(R862="Wrong",T862="Wrong"),"Keep reviewing",IF(AND(R862="",TODAY()&gt;=Q862),"Retry 1 DUE",IF(AND(R862="Correct",T862="",TODAY()&gt;=S862),"Retry 2 DUE",IF(R862="","Retry 1 scheduled","Retry 2 scheduled")))))))</f>
        <v/>
      </c>
    </row>
    <row r="863" customFormat="false" ht="15" hidden="false" customHeight="false" outlineLevel="0" collapsed="false">
      <c r="A863" s="27" t="str">
        <f aca="false">IF(COUNTA(B863:I863)=0,"",ROW()-4)</f>
        <v/>
      </c>
      <c r="B863" s="28"/>
      <c r="C863" s="29"/>
      <c r="D863" s="30"/>
      <c r="E863" s="29"/>
      <c r="F863" s="30"/>
      <c r="G863" s="31"/>
      <c r="H863" s="32"/>
      <c r="I863" s="32"/>
      <c r="J863" s="33" t="str">
        <f aca="false">IF(OR(H863="",I863=""),"",IF(UPPER(SUBSTITUTE(SUBSTITUTE(SUBSTITUTE(H863," ",""),",",""),";",""))=UPPER(SUBSTITUTE(SUBSTITUTE(SUBSTITUTE(I863," ",""),",",""),";","")),"Correct","Wrong"))</f>
        <v/>
      </c>
      <c r="K863" s="29"/>
      <c r="L863" s="29"/>
      <c r="M863" s="27" t="str">
        <f aca="false">IF(E863="","",IFERROR(INDEX(Lists!$G$5:$G$9,MATCH(E863,Lists!$F$5:$F$9,0)),""))</f>
        <v/>
      </c>
      <c r="N863" s="33" t="str">
        <f aca="false">IF(OR(L863="",M863=""),"",IF(L863&gt;M863,"Slow",IF(AND(J863="Wrong",L863&lt;0.5*M863),"Rushed?","OK")))</f>
        <v/>
      </c>
      <c r="O863" s="30"/>
      <c r="P863" s="30"/>
      <c r="Q863" s="34" t="str">
        <f aca="false">IF(OR(B863="",J863=""),"",IF(OR(J863="Wrong",K863="50-50",K863="Guess"),B863+Lists!$Y$5,""))</f>
        <v/>
      </c>
      <c r="R863" s="29"/>
      <c r="S863" s="34" t="str">
        <f aca="false">IF(Q863="","",B863+Lists!$Y$6)</f>
        <v/>
      </c>
      <c r="T863" s="29"/>
      <c r="U863" s="33" t="str">
        <f aca="true">IF(J863="","",IF(Q863="","—",IF(T863="Correct","Mastered",IF(OR(R863="Wrong",T863="Wrong"),"Keep reviewing",IF(AND(R863="",TODAY()&gt;=Q863),"Retry 1 DUE",IF(AND(R863="Correct",T863="",TODAY()&gt;=S863),"Retry 2 DUE",IF(R863="","Retry 1 scheduled","Retry 2 scheduled")))))))</f>
        <v/>
      </c>
    </row>
    <row r="864" customFormat="false" ht="15" hidden="false" customHeight="false" outlineLevel="0" collapsed="false">
      <c r="A864" s="27" t="str">
        <f aca="false">IF(COUNTA(B864:I864)=0,"",ROW()-4)</f>
        <v/>
      </c>
      <c r="B864" s="28"/>
      <c r="C864" s="29"/>
      <c r="D864" s="30"/>
      <c r="E864" s="29"/>
      <c r="F864" s="30"/>
      <c r="G864" s="31"/>
      <c r="H864" s="32"/>
      <c r="I864" s="32"/>
      <c r="J864" s="33" t="str">
        <f aca="false">IF(OR(H864="",I864=""),"",IF(UPPER(SUBSTITUTE(SUBSTITUTE(SUBSTITUTE(H864," ",""),",",""),";",""))=UPPER(SUBSTITUTE(SUBSTITUTE(SUBSTITUTE(I864," ",""),",",""),";","")),"Correct","Wrong"))</f>
        <v/>
      </c>
      <c r="K864" s="29"/>
      <c r="L864" s="29"/>
      <c r="M864" s="27" t="str">
        <f aca="false">IF(E864="","",IFERROR(INDEX(Lists!$G$5:$G$9,MATCH(E864,Lists!$F$5:$F$9,0)),""))</f>
        <v/>
      </c>
      <c r="N864" s="33" t="str">
        <f aca="false">IF(OR(L864="",M864=""),"",IF(L864&gt;M864,"Slow",IF(AND(J864="Wrong",L864&lt;0.5*M864),"Rushed?","OK")))</f>
        <v/>
      </c>
      <c r="O864" s="30"/>
      <c r="P864" s="30"/>
      <c r="Q864" s="34" t="str">
        <f aca="false">IF(OR(B864="",J864=""),"",IF(OR(J864="Wrong",K864="50-50",K864="Guess"),B864+Lists!$Y$5,""))</f>
        <v/>
      </c>
      <c r="R864" s="29"/>
      <c r="S864" s="34" t="str">
        <f aca="false">IF(Q864="","",B864+Lists!$Y$6)</f>
        <v/>
      </c>
      <c r="T864" s="29"/>
      <c r="U864" s="33" t="str">
        <f aca="true">IF(J864="","",IF(Q864="","—",IF(T864="Correct","Mastered",IF(OR(R864="Wrong",T864="Wrong"),"Keep reviewing",IF(AND(R864="",TODAY()&gt;=Q864),"Retry 1 DUE",IF(AND(R864="Correct",T864="",TODAY()&gt;=S864),"Retry 2 DUE",IF(R864="","Retry 1 scheduled","Retry 2 scheduled")))))))</f>
        <v/>
      </c>
    </row>
    <row r="865" customFormat="false" ht="15" hidden="false" customHeight="false" outlineLevel="0" collapsed="false">
      <c r="A865" s="27" t="str">
        <f aca="false">IF(COUNTA(B865:I865)=0,"",ROW()-4)</f>
        <v/>
      </c>
      <c r="B865" s="28"/>
      <c r="C865" s="29"/>
      <c r="D865" s="30"/>
      <c r="E865" s="29"/>
      <c r="F865" s="30"/>
      <c r="G865" s="31"/>
      <c r="H865" s="32"/>
      <c r="I865" s="32"/>
      <c r="J865" s="33" t="str">
        <f aca="false">IF(OR(H865="",I865=""),"",IF(UPPER(SUBSTITUTE(SUBSTITUTE(SUBSTITUTE(H865," ",""),",",""),";",""))=UPPER(SUBSTITUTE(SUBSTITUTE(SUBSTITUTE(I865," ",""),",",""),";","")),"Correct","Wrong"))</f>
        <v/>
      </c>
      <c r="K865" s="29"/>
      <c r="L865" s="29"/>
      <c r="M865" s="27" t="str">
        <f aca="false">IF(E865="","",IFERROR(INDEX(Lists!$G$5:$G$9,MATCH(E865,Lists!$F$5:$F$9,0)),""))</f>
        <v/>
      </c>
      <c r="N865" s="33" t="str">
        <f aca="false">IF(OR(L865="",M865=""),"",IF(L865&gt;M865,"Slow",IF(AND(J865="Wrong",L865&lt;0.5*M865),"Rushed?","OK")))</f>
        <v/>
      </c>
      <c r="O865" s="30"/>
      <c r="P865" s="30"/>
      <c r="Q865" s="34" t="str">
        <f aca="false">IF(OR(B865="",J865=""),"",IF(OR(J865="Wrong",K865="50-50",K865="Guess"),B865+Lists!$Y$5,""))</f>
        <v/>
      </c>
      <c r="R865" s="29"/>
      <c r="S865" s="34" t="str">
        <f aca="false">IF(Q865="","",B865+Lists!$Y$6)</f>
        <v/>
      </c>
      <c r="T865" s="29"/>
      <c r="U865" s="33" t="str">
        <f aca="true">IF(J865="","",IF(Q865="","—",IF(T865="Correct","Mastered",IF(OR(R865="Wrong",T865="Wrong"),"Keep reviewing",IF(AND(R865="",TODAY()&gt;=Q865),"Retry 1 DUE",IF(AND(R865="Correct",T865="",TODAY()&gt;=S865),"Retry 2 DUE",IF(R865="","Retry 1 scheduled","Retry 2 scheduled")))))))</f>
        <v/>
      </c>
    </row>
    <row r="866" customFormat="false" ht="15" hidden="false" customHeight="false" outlineLevel="0" collapsed="false">
      <c r="A866" s="27" t="str">
        <f aca="false">IF(COUNTA(B866:I866)=0,"",ROW()-4)</f>
        <v/>
      </c>
      <c r="B866" s="28"/>
      <c r="C866" s="29"/>
      <c r="D866" s="30"/>
      <c r="E866" s="29"/>
      <c r="F866" s="30"/>
      <c r="G866" s="31"/>
      <c r="H866" s="32"/>
      <c r="I866" s="32"/>
      <c r="J866" s="33" t="str">
        <f aca="false">IF(OR(H866="",I866=""),"",IF(UPPER(SUBSTITUTE(SUBSTITUTE(SUBSTITUTE(H866," ",""),",",""),";",""))=UPPER(SUBSTITUTE(SUBSTITUTE(SUBSTITUTE(I866," ",""),",",""),";","")),"Correct","Wrong"))</f>
        <v/>
      </c>
      <c r="K866" s="29"/>
      <c r="L866" s="29"/>
      <c r="M866" s="27" t="str">
        <f aca="false">IF(E866="","",IFERROR(INDEX(Lists!$G$5:$G$9,MATCH(E866,Lists!$F$5:$F$9,0)),""))</f>
        <v/>
      </c>
      <c r="N866" s="33" t="str">
        <f aca="false">IF(OR(L866="",M866=""),"",IF(L866&gt;M866,"Slow",IF(AND(J866="Wrong",L866&lt;0.5*M866),"Rushed?","OK")))</f>
        <v/>
      </c>
      <c r="O866" s="30"/>
      <c r="P866" s="30"/>
      <c r="Q866" s="34" t="str">
        <f aca="false">IF(OR(B866="",J866=""),"",IF(OR(J866="Wrong",K866="50-50",K866="Guess"),B866+Lists!$Y$5,""))</f>
        <v/>
      </c>
      <c r="R866" s="29"/>
      <c r="S866" s="34" t="str">
        <f aca="false">IF(Q866="","",B866+Lists!$Y$6)</f>
        <v/>
      </c>
      <c r="T866" s="29"/>
      <c r="U866" s="33" t="str">
        <f aca="true">IF(J866="","",IF(Q866="","—",IF(T866="Correct","Mastered",IF(OR(R866="Wrong",T866="Wrong"),"Keep reviewing",IF(AND(R866="",TODAY()&gt;=Q866),"Retry 1 DUE",IF(AND(R866="Correct",T866="",TODAY()&gt;=S866),"Retry 2 DUE",IF(R866="","Retry 1 scheduled","Retry 2 scheduled")))))))</f>
        <v/>
      </c>
    </row>
    <row r="867" customFormat="false" ht="15" hidden="false" customHeight="false" outlineLevel="0" collapsed="false">
      <c r="A867" s="27" t="str">
        <f aca="false">IF(COUNTA(B867:I867)=0,"",ROW()-4)</f>
        <v/>
      </c>
      <c r="B867" s="28"/>
      <c r="C867" s="29"/>
      <c r="D867" s="30"/>
      <c r="E867" s="29"/>
      <c r="F867" s="30"/>
      <c r="G867" s="31"/>
      <c r="H867" s="32"/>
      <c r="I867" s="32"/>
      <c r="J867" s="33" t="str">
        <f aca="false">IF(OR(H867="",I867=""),"",IF(UPPER(SUBSTITUTE(SUBSTITUTE(SUBSTITUTE(H867," ",""),",",""),";",""))=UPPER(SUBSTITUTE(SUBSTITUTE(SUBSTITUTE(I867," ",""),",",""),";","")),"Correct","Wrong"))</f>
        <v/>
      </c>
      <c r="K867" s="29"/>
      <c r="L867" s="29"/>
      <c r="M867" s="27" t="str">
        <f aca="false">IF(E867="","",IFERROR(INDEX(Lists!$G$5:$G$9,MATCH(E867,Lists!$F$5:$F$9,0)),""))</f>
        <v/>
      </c>
      <c r="N867" s="33" t="str">
        <f aca="false">IF(OR(L867="",M867=""),"",IF(L867&gt;M867,"Slow",IF(AND(J867="Wrong",L867&lt;0.5*M867),"Rushed?","OK")))</f>
        <v/>
      </c>
      <c r="O867" s="30"/>
      <c r="P867" s="30"/>
      <c r="Q867" s="34" t="str">
        <f aca="false">IF(OR(B867="",J867=""),"",IF(OR(J867="Wrong",K867="50-50",K867="Guess"),B867+Lists!$Y$5,""))</f>
        <v/>
      </c>
      <c r="R867" s="29"/>
      <c r="S867" s="34" t="str">
        <f aca="false">IF(Q867="","",B867+Lists!$Y$6)</f>
        <v/>
      </c>
      <c r="T867" s="29"/>
      <c r="U867" s="33" t="str">
        <f aca="true">IF(J867="","",IF(Q867="","—",IF(T867="Correct","Mastered",IF(OR(R867="Wrong",T867="Wrong"),"Keep reviewing",IF(AND(R867="",TODAY()&gt;=Q867),"Retry 1 DUE",IF(AND(R867="Correct",T867="",TODAY()&gt;=S867),"Retry 2 DUE",IF(R867="","Retry 1 scheduled","Retry 2 scheduled")))))))</f>
        <v/>
      </c>
    </row>
    <row r="868" customFormat="false" ht="15" hidden="false" customHeight="false" outlineLevel="0" collapsed="false">
      <c r="A868" s="27" t="str">
        <f aca="false">IF(COUNTA(B868:I868)=0,"",ROW()-4)</f>
        <v/>
      </c>
      <c r="B868" s="28"/>
      <c r="C868" s="29"/>
      <c r="D868" s="30"/>
      <c r="E868" s="29"/>
      <c r="F868" s="30"/>
      <c r="G868" s="31"/>
      <c r="H868" s="32"/>
      <c r="I868" s="32"/>
      <c r="J868" s="33" t="str">
        <f aca="false">IF(OR(H868="",I868=""),"",IF(UPPER(SUBSTITUTE(SUBSTITUTE(SUBSTITUTE(H868," ",""),",",""),";",""))=UPPER(SUBSTITUTE(SUBSTITUTE(SUBSTITUTE(I868," ",""),",",""),";","")),"Correct","Wrong"))</f>
        <v/>
      </c>
      <c r="K868" s="29"/>
      <c r="L868" s="29"/>
      <c r="M868" s="27" t="str">
        <f aca="false">IF(E868="","",IFERROR(INDEX(Lists!$G$5:$G$9,MATCH(E868,Lists!$F$5:$F$9,0)),""))</f>
        <v/>
      </c>
      <c r="N868" s="33" t="str">
        <f aca="false">IF(OR(L868="",M868=""),"",IF(L868&gt;M868,"Slow",IF(AND(J868="Wrong",L868&lt;0.5*M868),"Rushed?","OK")))</f>
        <v/>
      </c>
      <c r="O868" s="30"/>
      <c r="P868" s="30"/>
      <c r="Q868" s="34" t="str">
        <f aca="false">IF(OR(B868="",J868=""),"",IF(OR(J868="Wrong",K868="50-50",K868="Guess"),B868+Lists!$Y$5,""))</f>
        <v/>
      </c>
      <c r="R868" s="29"/>
      <c r="S868" s="34" t="str">
        <f aca="false">IF(Q868="","",B868+Lists!$Y$6)</f>
        <v/>
      </c>
      <c r="T868" s="29"/>
      <c r="U868" s="33" t="str">
        <f aca="true">IF(J868="","",IF(Q868="","—",IF(T868="Correct","Mastered",IF(OR(R868="Wrong",T868="Wrong"),"Keep reviewing",IF(AND(R868="",TODAY()&gt;=Q868),"Retry 1 DUE",IF(AND(R868="Correct",T868="",TODAY()&gt;=S868),"Retry 2 DUE",IF(R868="","Retry 1 scheduled","Retry 2 scheduled")))))))</f>
        <v/>
      </c>
    </row>
    <row r="869" customFormat="false" ht="15" hidden="false" customHeight="false" outlineLevel="0" collapsed="false">
      <c r="A869" s="27" t="str">
        <f aca="false">IF(COUNTA(B869:I869)=0,"",ROW()-4)</f>
        <v/>
      </c>
      <c r="B869" s="28"/>
      <c r="C869" s="29"/>
      <c r="D869" s="30"/>
      <c r="E869" s="29"/>
      <c r="F869" s="30"/>
      <c r="G869" s="31"/>
      <c r="H869" s="32"/>
      <c r="I869" s="32"/>
      <c r="J869" s="33" t="str">
        <f aca="false">IF(OR(H869="",I869=""),"",IF(UPPER(SUBSTITUTE(SUBSTITUTE(SUBSTITUTE(H869," ",""),",",""),";",""))=UPPER(SUBSTITUTE(SUBSTITUTE(SUBSTITUTE(I869," ",""),",",""),";","")),"Correct","Wrong"))</f>
        <v/>
      </c>
      <c r="K869" s="29"/>
      <c r="L869" s="29"/>
      <c r="M869" s="27" t="str">
        <f aca="false">IF(E869="","",IFERROR(INDEX(Lists!$G$5:$G$9,MATCH(E869,Lists!$F$5:$F$9,0)),""))</f>
        <v/>
      </c>
      <c r="N869" s="33" t="str">
        <f aca="false">IF(OR(L869="",M869=""),"",IF(L869&gt;M869,"Slow",IF(AND(J869="Wrong",L869&lt;0.5*M869),"Rushed?","OK")))</f>
        <v/>
      </c>
      <c r="O869" s="30"/>
      <c r="P869" s="30"/>
      <c r="Q869" s="34" t="str">
        <f aca="false">IF(OR(B869="",J869=""),"",IF(OR(J869="Wrong",K869="50-50",K869="Guess"),B869+Lists!$Y$5,""))</f>
        <v/>
      </c>
      <c r="R869" s="29"/>
      <c r="S869" s="34" t="str">
        <f aca="false">IF(Q869="","",B869+Lists!$Y$6)</f>
        <v/>
      </c>
      <c r="T869" s="29"/>
      <c r="U869" s="33" t="str">
        <f aca="true">IF(J869="","",IF(Q869="","—",IF(T869="Correct","Mastered",IF(OR(R869="Wrong",T869="Wrong"),"Keep reviewing",IF(AND(R869="",TODAY()&gt;=Q869),"Retry 1 DUE",IF(AND(R869="Correct",T869="",TODAY()&gt;=S869),"Retry 2 DUE",IF(R869="","Retry 1 scheduled","Retry 2 scheduled")))))))</f>
        <v/>
      </c>
    </row>
    <row r="870" customFormat="false" ht="15" hidden="false" customHeight="false" outlineLevel="0" collapsed="false">
      <c r="A870" s="27" t="str">
        <f aca="false">IF(COUNTA(B870:I870)=0,"",ROW()-4)</f>
        <v/>
      </c>
      <c r="B870" s="28"/>
      <c r="C870" s="29"/>
      <c r="D870" s="30"/>
      <c r="E870" s="29"/>
      <c r="F870" s="30"/>
      <c r="G870" s="31"/>
      <c r="H870" s="32"/>
      <c r="I870" s="32"/>
      <c r="J870" s="33" t="str">
        <f aca="false">IF(OR(H870="",I870=""),"",IF(UPPER(SUBSTITUTE(SUBSTITUTE(SUBSTITUTE(H870," ",""),",",""),";",""))=UPPER(SUBSTITUTE(SUBSTITUTE(SUBSTITUTE(I870," ",""),",",""),";","")),"Correct","Wrong"))</f>
        <v/>
      </c>
      <c r="K870" s="29"/>
      <c r="L870" s="29"/>
      <c r="M870" s="27" t="str">
        <f aca="false">IF(E870="","",IFERROR(INDEX(Lists!$G$5:$G$9,MATCH(E870,Lists!$F$5:$F$9,0)),""))</f>
        <v/>
      </c>
      <c r="N870" s="33" t="str">
        <f aca="false">IF(OR(L870="",M870=""),"",IF(L870&gt;M870,"Slow",IF(AND(J870="Wrong",L870&lt;0.5*M870),"Rushed?","OK")))</f>
        <v/>
      </c>
      <c r="O870" s="30"/>
      <c r="P870" s="30"/>
      <c r="Q870" s="34" t="str">
        <f aca="false">IF(OR(B870="",J870=""),"",IF(OR(J870="Wrong",K870="50-50",K870="Guess"),B870+Lists!$Y$5,""))</f>
        <v/>
      </c>
      <c r="R870" s="29"/>
      <c r="S870" s="34" t="str">
        <f aca="false">IF(Q870="","",B870+Lists!$Y$6)</f>
        <v/>
      </c>
      <c r="T870" s="29"/>
      <c r="U870" s="33" t="str">
        <f aca="true">IF(J870="","",IF(Q870="","—",IF(T870="Correct","Mastered",IF(OR(R870="Wrong",T870="Wrong"),"Keep reviewing",IF(AND(R870="",TODAY()&gt;=Q870),"Retry 1 DUE",IF(AND(R870="Correct",T870="",TODAY()&gt;=S870),"Retry 2 DUE",IF(R870="","Retry 1 scheduled","Retry 2 scheduled")))))))</f>
        <v/>
      </c>
    </row>
    <row r="871" customFormat="false" ht="15" hidden="false" customHeight="false" outlineLevel="0" collapsed="false">
      <c r="A871" s="27" t="str">
        <f aca="false">IF(COUNTA(B871:I871)=0,"",ROW()-4)</f>
        <v/>
      </c>
      <c r="B871" s="28"/>
      <c r="C871" s="29"/>
      <c r="D871" s="30"/>
      <c r="E871" s="29"/>
      <c r="F871" s="30"/>
      <c r="G871" s="31"/>
      <c r="H871" s="32"/>
      <c r="I871" s="32"/>
      <c r="J871" s="33" t="str">
        <f aca="false">IF(OR(H871="",I871=""),"",IF(UPPER(SUBSTITUTE(SUBSTITUTE(SUBSTITUTE(H871," ",""),",",""),";",""))=UPPER(SUBSTITUTE(SUBSTITUTE(SUBSTITUTE(I871," ",""),",",""),";","")),"Correct","Wrong"))</f>
        <v/>
      </c>
      <c r="K871" s="29"/>
      <c r="L871" s="29"/>
      <c r="M871" s="27" t="str">
        <f aca="false">IF(E871="","",IFERROR(INDEX(Lists!$G$5:$G$9,MATCH(E871,Lists!$F$5:$F$9,0)),""))</f>
        <v/>
      </c>
      <c r="N871" s="33" t="str">
        <f aca="false">IF(OR(L871="",M871=""),"",IF(L871&gt;M871,"Slow",IF(AND(J871="Wrong",L871&lt;0.5*M871),"Rushed?","OK")))</f>
        <v/>
      </c>
      <c r="O871" s="30"/>
      <c r="P871" s="30"/>
      <c r="Q871" s="34" t="str">
        <f aca="false">IF(OR(B871="",J871=""),"",IF(OR(J871="Wrong",K871="50-50",K871="Guess"),B871+Lists!$Y$5,""))</f>
        <v/>
      </c>
      <c r="R871" s="29"/>
      <c r="S871" s="34" t="str">
        <f aca="false">IF(Q871="","",B871+Lists!$Y$6)</f>
        <v/>
      </c>
      <c r="T871" s="29"/>
      <c r="U871" s="33" t="str">
        <f aca="true">IF(J871="","",IF(Q871="","—",IF(T871="Correct","Mastered",IF(OR(R871="Wrong",T871="Wrong"),"Keep reviewing",IF(AND(R871="",TODAY()&gt;=Q871),"Retry 1 DUE",IF(AND(R871="Correct",T871="",TODAY()&gt;=S871),"Retry 2 DUE",IF(R871="","Retry 1 scheduled","Retry 2 scheduled")))))))</f>
        <v/>
      </c>
    </row>
    <row r="872" customFormat="false" ht="15" hidden="false" customHeight="false" outlineLevel="0" collapsed="false">
      <c r="A872" s="27" t="str">
        <f aca="false">IF(COUNTA(B872:I872)=0,"",ROW()-4)</f>
        <v/>
      </c>
      <c r="B872" s="28"/>
      <c r="C872" s="29"/>
      <c r="D872" s="30"/>
      <c r="E872" s="29"/>
      <c r="F872" s="30"/>
      <c r="G872" s="31"/>
      <c r="H872" s="32"/>
      <c r="I872" s="32"/>
      <c r="J872" s="33" t="str">
        <f aca="false">IF(OR(H872="",I872=""),"",IF(UPPER(SUBSTITUTE(SUBSTITUTE(SUBSTITUTE(H872," ",""),",",""),";",""))=UPPER(SUBSTITUTE(SUBSTITUTE(SUBSTITUTE(I872," ",""),",",""),";","")),"Correct","Wrong"))</f>
        <v/>
      </c>
      <c r="K872" s="29"/>
      <c r="L872" s="29"/>
      <c r="M872" s="27" t="str">
        <f aca="false">IF(E872="","",IFERROR(INDEX(Lists!$G$5:$G$9,MATCH(E872,Lists!$F$5:$F$9,0)),""))</f>
        <v/>
      </c>
      <c r="N872" s="33" t="str">
        <f aca="false">IF(OR(L872="",M872=""),"",IF(L872&gt;M872,"Slow",IF(AND(J872="Wrong",L872&lt;0.5*M872),"Rushed?","OK")))</f>
        <v/>
      </c>
      <c r="O872" s="30"/>
      <c r="P872" s="30"/>
      <c r="Q872" s="34" t="str">
        <f aca="false">IF(OR(B872="",J872=""),"",IF(OR(J872="Wrong",K872="50-50",K872="Guess"),B872+Lists!$Y$5,""))</f>
        <v/>
      </c>
      <c r="R872" s="29"/>
      <c r="S872" s="34" t="str">
        <f aca="false">IF(Q872="","",B872+Lists!$Y$6)</f>
        <v/>
      </c>
      <c r="T872" s="29"/>
      <c r="U872" s="33" t="str">
        <f aca="true">IF(J872="","",IF(Q872="","—",IF(T872="Correct","Mastered",IF(OR(R872="Wrong",T872="Wrong"),"Keep reviewing",IF(AND(R872="",TODAY()&gt;=Q872),"Retry 1 DUE",IF(AND(R872="Correct",T872="",TODAY()&gt;=S872),"Retry 2 DUE",IF(R872="","Retry 1 scheduled","Retry 2 scheduled")))))))</f>
        <v/>
      </c>
    </row>
    <row r="873" customFormat="false" ht="15" hidden="false" customHeight="false" outlineLevel="0" collapsed="false">
      <c r="A873" s="27" t="str">
        <f aca="false">IF(COUNTA(B873:I873)=0,"",ROW()-4)</f>
        <v/>
      </c>
      <c r="B873" s="28"/>
      <c r="C873" s="29"/>
      <c r="D873" s="30"/>
      <c r="E873" s="29"/>
      <c r="F873" s="30"/>
      <c r="G873" s="31"/>
      <c r="H873" s="32"/>
      <c r="I873" s="32"/>
      <c r="J873" s="33" t="str">
        <f aca="false">IF(OR(H873="",I873=""),"",IF(UPPER(SUBSTITUTE(SUBSTITUTE(SUBSTITUTE(H873," ",""),",",""),";",""))=UPPER(SUBSTITUTE(SUBSTITUTE(SUBSTITUTE(I873," ",""),",",""),";","")),"Correct","Wrong"))</f>
        <v/>
      </c>
      <c r="K873" s="29"/>
      <c r="L873" s="29"/>
      <c r="M873" s="27" t="str">
        <f aca="false">IF(E873="","",IFERROR(INDEX(Lists!$G$5:$G$9,MATCH(E873,Lists!$F$5:$F$9,0)),""))</f>
        <v/>
      </c>
      <c r="N873" s="33" t="str">
        <f aca="false">IF(OR(L873="",M873=""),"",IF(L873&gt;M873,"Slow",IF(AND(J873="Wrong",L873&lt;0.5*M873),"Rushed?","OK")))</f>
        <v/>
      </c>
      <c r="O873" s="30"/>
      <c r="P873" s="30"/>
      <c r="Q873" s="34" t="str">
        <f aca="false">IF(OR(B873="",J873=""),"",IF(OR(J873="Wrong",K873="50-50",K873="Guess"),B873+Lists!$Y$5,""))</f>
        <v/>
      </c>
      <c r="R873" s="29"/>
      <c r="S873" s="34" t="str">
        <f aca="false">IF(Q873="","",B873+Lists!$Y$6)</f>
        <v/>
      </c>
      <c r="T873" s="29"/>
      <c r="U873" s="33" t="str">
        <f aca="true">IF(J873="","",IF(Q873="","—",IF(T873="Correct","Mastered",IF(OR(R873="Wrong",T873="Wrong"),"Keep reviewing",IF(AND(R873="",TODAY()&gt;=Q873),"Retry 1 DUE",IF(AND(R873="Correct",T873="",TODAY()&gt;=S873),"Retry 2 DUE",IF(R873="","Retry 1 scheduled","Retry 2 scheduled")))))))</f>
        <v/>
      </c>
    </row>
    <row r="874" customFormat="false" ht="15" hidden="false" customHeight="false" outlineLevel="0" collapsed="false">
      <c r="A874" s="27" t="str">
        <f aca="false">IF(COUNTA(B874:I874)=0,"",ROW()-4)</f>
        <v/>
      </c>
      <c r="B874" s="28"/>
      <c r="C874" s="29"/>
      <c r="D874" s="30"/>
      <c r="E874" s="29"/>
      <c r="F874" s="30"/>
      <c r="G874" s="31"/>
      <c r="H874" s="32"/>
      <c r="I874" s="32"/>
      <c r="J874" s="33" t="str">
        <f aca="false">IF(OR(H874="",I874=""),"",IF(UPPER(SUBSTITUTE(SUBSTITUTE(SUBSTITUTE(H874," ",""),",",""),";",""))=UPPER(SUBSTITUTE(SUBSTITUTE(SUBSTITUTE(I874," ",""),",",""),";","")),"Correct","Wrong"))</f>
        <v/>
      </c>
      <c r="K874" s="29"/>
      <c r="L874" s="29"/>
      <c r="M874" s="27" t="str">
        <f aca="false">IF(E874="","",IFERROR(INDEX(Lists!$G$5:$G$9,MATCH(E874,Lists!$F$5:$F$9,0)),""))</f>
        <v/>
      </c>
      <c r="N874" s="33" t="str">
        <f aca="false">IF(OR(L874="",M874=""),"",IF(L874&gt;M874,"Slow",IF(AND(J874="Wrong",L874&lt;0.5*M874),"Rushed?","OK")))</f>
        <v/>
      </c>
      <c r="O874" s="30"/>
      <c r="P874" s="30"/>
      <c r="Q874" s="34" t="str">
        <f aca="false">IF(OR(B874="",J874=""),"",IF(OR(J874="Wrong",K874="50-50",K874="Guess"),B874+Lists!$Y$5,""))</f>
        <v/>
      </c>
      <c r="R874" s="29"/>
      <c r="S874" s="34" t="str">
        <f aca="false">IF(Q874="","",B874+Lists!$Y$6)</f>
        <v/>
      </c>
      <c r="T874" s="29"/>
      <c r="U874" s="33" t="str">
        <f aca="true">IF(J874="","",IF(Q874="","—",IF(T874="Correct","Mastered",IF(OR(R874="Wrong",T874="Wrong"),"Keep reviewing",IF(AND(R874="",TODAY()&gt;=Q874),"Retry 1 DUE",IF(AND(R874="Correct",T874="",TODAY()&gt;=S874),"Retry 2 DUE",IF(R874="","Retry 1 scheduled","Retry 2 scheduled")))))))</f>
        <v/>
      </c>
    </row>
    <row r="875" customFormat="false" ht="15" hidden="false" customHeight="false" outlineLevel="0" collapsed="false">
      <c r="A875" s="27" t="str">
        <f aca="false">IF(COUNTA(B875:I875)=0,"",ROW()-4)</f>
        <v/>
      </c>
      <c r="B875" s="28"/>
      <c r="C875" s="29"/>
      <c r="D875" s="30"/>
      <c r="E875" s="29"/>
      <c r="F875" s="30"/>
      <c r="G875" s="31"/>
      <c r="H875" s="32"/>
      <c r="I875" s="32"/>
      <c r="J875" s="33" t="str">
        <f aca="false">IF(OR(H875="",I875=""),"",IF(UPPER(SUBSTITUTE(SUBSTITUTE(SUBSTITUTE(H875," ",""),",",""),";",""))=UPPER(SUBSTITUTE(SUBSTITUTE(SUBSTITUTE(I875," ",""),",",""),";","")),"Correct","Wrong"))</f>
        <v/>
      </c>
      <c r="K875" s="29"/>
      <c r="L875" s="29"/>
      <c r="M875" s="27" t="str">
        <f aca="false">IF(E875="","",IFERROR(INDEX(Lists!$G$5:$G$9,MATCH(E875,Lists!$F$5:$F$9,0)),""))</f>
        <v/>
      </c>
      <c r="N875" s="33" t="str">
        <f aca="false">IF(OR(L875="",M875=""),"",IF(L875&gt;M875,"Slow",IF(AND(J875="Wrong",L875&lt;0.5*M875),"Rushed?","OK")))</f>
        <v/>
      </c>
      <c r="O875" s="30"/>
      <c r="P875" s="30"/>
      <c r="Q875" s="34" t="str">
        <f aca="false">IF(OR(B875="",J875=""),"",IF(OR(J875="Wrong",K875="50-50",K875="Guess"),B875+Lists!$Y$5,""))</f>
        <v/>
      </c>
      <c r="R875" s="29"/>
      <c r="S875" s="34" t="str">
        <f aca="false">IF(Q875="","",B875+Lists!$Y$6)</f>
        <v/>
      </c>
      <c r="T875" s="29"/>
      <c r="U875" s="33" t="str">
        <f aca="true">IF(J875="","",IF(Q875="","—",IF(T875="Correct","Mastered",IF(OR(R875="Wrong",T875="Wrong"),"Keep reviewing",IF(AND(R875="",TODAY()&gt;=Q875),"Retry 1 DUE",IF(AND(R875="Correct",T875="",TODAY()&gt;=S875),"Retry 2 DUE",IF(R875="","Retry 1 scheduled","Retry 2 scheduled")))))))</f>
        <v/>
      </c>
    </row>
    <row r="876" customFormat="false" ht="15" hidden="false" customHeight="false" outlineLevel="0" collapsed="false">
      <c r="A876" s="27" t="str">
        <f aca="false">IF(COUNTA(B876:I876)=0,"",ROW()-4)</f>
        <v/>
      </c>
      <c r="B876" s="28"/>
      <c r="C876" s="29"/>
      <c r="D876" s="30"/>
      <c r="E876" s="29"/>
      <c r="F876" s="30"/>
      <c r="G876" s="31"/>
      <c r="H876" s="32"/>
      <c r="I876" s="32"/>
      <c r="J876" s="33" t="str">
        <f aca="false">IF(OR(H876="",I876=""),"",IF(UPPER(SUBSTITUTE(SUBSTITUTE(SUBSTITUTE(H876," ",""),",",""),";",""))=UPPER(SUBSTITUTE(SUBSTITUTE(SUBSTITUTE(I876," ",""),",",""),";","")),"Correct","Wrong"))</f>
        <v/>
      </c>
      <c r="K876" s="29"/>
      <c r="L876" s="29"/>
      <c r="M876" s="27" t="str">
        <f aca="false">IF(E876="","",IFERROR(INDEX(Lists!$G$5:$G$9,MATCH(E876,Lists!$F$5:$F$9,0)),""))</f>
        <v/>
      </c>
      <c r="N876" s="33" t="str">
        <f aca="false">IF(OR(L876="",M876=""),"",IF(L876&gt;M876,"Slow",IF(AND(J876="Wrong",L876&lt;0.5*M876),"Rushed?","OK")))</f>
        <v/>
      </c>
      <c r="O876" s="30"/>
      <c r="P876" s="30"/>
      <c r="Q876" s="34" t="str">
        <f aca="false">IF(OR(B876="",J876=""),"",IF(OR(J876="Wrong",K876="50-50",K876="Guess"),B876+Lists!$Y$5,""))</f>
        <v/>
      </c>
      <c r="R876" s="29"/>
      <c r="S876" s="34" t="str">
        <f aca="false">IF(Q876="","",B876+Lists!$Y$6)</f>
        <v/>
      </c>
      <c r="T876" s="29"/>
      <c r="U876" s="33" t="str">
        <f aca="true">IF(J876="","",IF(Q876="","—",IF(T876="Correct","Mastered",IF(OR(R876="Wrong",T876="Wrong"),"Keep reviewing",IF(AND(R876="",TODAY()&gt;=Q876),"Retry 1 DUE",IF(AND(R876="Correct",T876="",TODAY()&gt;=S876),"Retry 2 DUE",IF(R876="","Retry 1 scheduled","Retry 2 scheduled")))))))</f>
        <v/>
      </c>
    </row>
    <row r="877" customFormat="false" ht="15" hidden="false" customHeight="false" outlineLevel="0" collapsed="false">
      <c r="A877" s="27" t="str">
        <f aca="false">IF(COUNTA(B877:I877)=0,"",ROW()-4)</f>
        <v/>
      </c>
      <c r="B877" s="28"/>
      <c r="C877" s="29"/>
      <c r="D877" s="30"/>
      <c r="E877" s="29"/>
      <c r="F877" s="30"/>
      <c r="G877" s="31"/>
      <c r="H877" s="32"/>
      <c r="I877" s="32"/>
      <c r="J877" s="33" t="str">
        <f aca="false">IF(OR(H877="",I877=""),"",IF(UPPER(SUBSTITUTE(SUBSTITUTE(SUBSTITUTE(H877," ",""),",",""),";",""))=UPPER(SUBSTITUTE(SUBSTITUTE(SUBSTITUTE(I877," ",""),",",""),";","")),"Correct","Wrong"))</f>
        <v/>
      </c>
      <c r="K877" s="29"/>
      <c r="L877" s="29"/>
      <c r="M877" s="27" t="str">
        <f aca="false">IF(E877="","",IFERROR(INDEX(Lists!$G$5:$G$9,MATCH(E877,Lists!$F$5:$F$9,0)),""))</f>
        <v/>
      </c>
      <c r="N877" s="33" t="str">
        <f aca="false">IF(OR(L877="",M877=""),"",IF(L877&gt;M877,"Slow",IF(AND(J877="Wrong",L877&lt;0.5*M877),"Rushed?","OK")))</f>
        <v/>
      </c>
      <c r="O877" s="30"/>
      <c r="P877" s="30"/>
      <c r="Q877" s="34" t="str">
        <f aca="false">IF(OR(B877="",J877=""),"",IF(OR(J877="Wrong",K877="50-50",K877="Guess"),B877+Lists!$Y$5,""))</f>
        <v/>
      </c>
      <c r="R877" s="29"/>
      <c r="S877" s="34" t="str">
        <f aca="false">IF(Q877="","",B877+Lists!$Y$6)</f>
        <v/>
      </c>
      <c r="T877" s="29"/>
      <c r="U877" s="33" t="str">
        <f aca="true">IF(J877="","",IF(Q877="","—",IF(T877="Correct","Mastered",IF(OR(R877="Wrong",T877="Wrong"),"Keep reviewing",IF(AND(R877="",TODAY()&gt;=Q877),"Retry 1 DUE",IF(AND(R877="Correct",T877="",TODAY()&gt;=S877),"Retry 2 DUE",IF(R877="","Retry 1 scheduled","Retry 2 scheduled")))))))</f>
        <v/>
      </c>
    </row>
    <row r="878" customFormat="false" ht="15" hidden="false" customHeight="false" outlineLevel="0" collapsed="false">
      <c r="A878" s="27" t="str">
        <f aca="false">IF(COUNTA(B878:I878)=0,"",ROW()-4)</f>
        <v/>
      </c>
      <c r="B878" s="28"/>
      <c r="C878" s="29"/>
      <c r="D878" s="30"/>
      <c r="E878" s="29"/>
      <c r="F878" s="30"/>
      <c r="G878" s="31"/>
      <c r="H878" s="32"/>
      <c r="I878" s="32"/>
      <c r="J878" s="33" t="str">
        <f aca="false">IF(OR(H878="",I878=""),"",IF(UPPER(SUBSTITUTE(SUBSTITUTE(SUBSTITUTE(H878," ",""),",",""),";",""))=UPPER(SUBSTITUTE(SUBSTITUTE(SUBSTITUTE(I878," ",""),",",""),";","")),"Correct","Wrong"))</f>
        <v/>
      </c>
      <c r="K878" s="29"/>
      <c r="L878" s="29"/>
      <c r="M878" s="27" t="str">
        <f aca="false">IF(E878="","",IFERROR(INDEX(Lists!$G$5:$G$9,MATCH(E878,Lists!$F$5:$F$9,0)),""))</f>
        <v/>
      </c>
      <c r="N878" s="33" t="str">
        <f aca="false">IF(OR(L878="",M878=""),"",IF(L878&gt;M878,"Slow",IF(AND(J878="Wrong",L878&lt;0.5*M878),"Rushed?","OK")))</f>
        <v/>
      </c>
      <c r="O878" s="30"/>
      <c r="P878" s="30"/>
      <c r="Q878" s="34" t="str">
        <f aca="false">IF(OR(B878="",J878=""),"",IF(OR(J878="Wrong",K878="50-50",K878="Guess"),B878+Lists!$Y$5,""))</f>
        <v/>
      </c>
      <c r="R878" s="29"/>
      <c r="S878" s="34" t="str">
        <f aca="false">IF(Q878="","",B878+Lists!$Y$6)</f>
        <v/>
      </c>
      <c r="T878" s="29"/>
      <c r="U878" s="33" t="str">
        <f aca="true">IF(J878="","",IF(Q878="","—",IF(T878="Correct","Mastered",IF(OR(R878="Wrong",T878="Wrong"),"Keep reviewing",IF(AND(R878="",TODAY()&gt;=Q878),"Retry 1 DUE",IF(AND(R878="Correct",T878="",TODAY()&gt;=S878),"Retry 2 DUE",IF(R878="","Retry 1 scheduled","Retry 2 scheduled")))))))</f>
        <v/>
      </c>
    </row>
    <row r="879" customFormat="false" ht="15" hidden="false" customHeight="false" outlineLevel="0" collapsed="false">
      <c r="A879" s="27" t="str">
        <f aca="false">IF(COUNTA(B879:I879)=0,"",ROW()-4)</f>
        <v/>
      </c>
      <c r="B879" s="28"/>
      <c r="C879" s="29"/>
      <c r="D879" s="30"/>
      <c r="E879" s="29"/>
      <c r="F879" s="30"/>
      <c r="G879" s="31"/>
      <c r="H879" s="32"/>
      <c r="I879" s="32"/>
      <c r="J879" s="33" t="str">
        <f aca="false">IF(OR(H879="",I879=""),"",IF(UPPER(SUBSTITUTE(SUBSTITUTE(SUBSTITUTE(H879," ",""),",",""),";",""))=UPPER(SUBSTITUTE(SUBSTITUTE(SUBSTITUTE(I879," ",""),",",""),";","")),"Correct","Wrong"))</f>
        <v/>
      </c>
      <c r="K879" s="29"/>
      <c r="L879" s="29"/>
      <c r="M879" s="27" t="str">
        <f aca="false">IF(E879="","",IFERROR(INDEX(Lists!$G$5:$G$9,MATCH(E879,Lists!$F$5:$F$9,0)),""))</f>
        <v/>
      </c>
      <c r="N879" s="33" t="str">
        <f aca="false">IF(OR(L879="",M879=""),"",IF(L879&gt;M879,"Slow",IF(AND(J879="Wrong",L879&lt;0.5*M879),"Rushed?","OK")))</f>
        <v/>
      </c>
      <c r="O879" s="30"/>
      <c r="P879" s="30"/>
      <c r="Q879" s="34" t="str">
        <f aca="false">IF(OR(B879="",J879=""),"",IF(OR(J879="Wrong",K879="50-50",K879="Guess"),B879+Lists!$Y$5,""))</f>
        <v/>
      </c>
      <c r="R879" s="29"/>
      <c r="S879" s="34" t="str">
        <f aca="false">IF(Q879="","",B879+Lists!$Y$6)</f>
        <v/>
      </c>
      <c r="T879" s="29"/>
      <c r="U879" s="33" t="str">
        <f aca="true">IF(J879="","",IF(Q879="","—",IF(T879="Correct","Mastered",IF(OR(R879="Wrong",T879="Wrong"),"Keep reviewing",IF(AND(R879="",TODAY()&gt;=Q879),"Retry 1 DUE",IF(AND(R879="Correct",T879="",TODAY()&gt;=S879),"Retry 2 DUE",IF(R879="","Retry 1 scheduled","Retry 2 scheduled")))))))</f>
        <v/>
      </c>
    </row>
    <row r="880" customFormat="false" ht="15" hidden="false" customHeight="false" outlineLevel="0" collapsed="false">
      <c r="A880" s="27" t="str">
        <f aca="false">IF(COUNTA(B880:I880)=0,"",ROW()-4)</f>
        <v/>
      </c>
      <c r="B880" s="28"/>
      <c r="C880" s="29"/>
      <c r="D880" s="30"/>
      <c r="E880" s="29"/>
      <c r="F880" s="30"/>
      <c r="G880" s="31"/>
      <c r="H880" s="32"/>
      <c r="I880" s="32"/>
      <c r="J880" s="33" t="str">
        <f aca="false">IF(OR(H880="",I880=""),"",IF(UPPER(SUBSTITUTE(SUBSTITUTE(SUBSTITUTE(H880," ",""),",",""),";",""))=UPPER(SUBSTITUTE(SUBSTITUTE(SUBSTITUTE(I880," ",""),",",""),";","")),"Correct","Wrong"))</f>
        <v/>
      </c>
      <c r="K880" s="29"/>
      <c r="L880" s="29"/>
      <c r="M880" s="27" t="str">
        <f aca="false">IF(E880="","",IFERROR(INDEX(Lists!$G$5:$G$9,MATCH(E880,Lists!$F$5:$F$9,0)),""))</f>
        <v/>
      </c>
      <c r="N880" s="33" t="str">
        <f aca="false">IF(OR(L880="",M880=""),"",IF(L880&gt;M880,"Slow",IF(AND(J880="Wrong",L880&lt;0.5*M880),"Rushed?","OK")))</f>
        <v/>
      </c>
      <c r="O880" s="30"/>
      <c r="P880" s="30"/>
      <c r="Q880" s="34" t="str">
        <f aca="false">IF(OR(B880="",J880=""),"",IF(OR(J880="Wrong",K880="50-50",K880="Guess"),B880+Lists!$Y$5,""))</f>
        <v/>
      </c>
      <c r="R880" s="29"/>
      <c r="S880" s="34" t="str">
        <f aca="false">IF(Q880="","",B880+Lists!$Y$6)</f>
        <v/>
      </c>
      <c r="T880" s="29"/>
      <c r="U880" s="33" t="str">
        <f aca="true">IF(J880="","",IF(Q880="","—",IF(T880="Correct","Mastered",IF(OR(R880="Wrong",T880="Wrong"),"Keep reviewing",IF(AND(R880="",TODAY()&gt;=Q880),"Retry 1 DUE",IF(AND(R880="Correct",T880="",TODAY()&gt;=S880),"Retry 2 DUE",IF(R880="","Retry 1 scheduled","Retry 2 scheduled")))))))</f>
        <v/>
      </c>
    </row>
    <row r="881" customFormat="false" ht="15" hidden="false" customHeight="false" outlineLevel="0" collapsed="false">
      <c r="A881" s="27" t="str">
        <f aca="false">IF(COUNTA(B881:I881)=0,"",ROW()-4)</f>
        <v/>
      </c>
      <c r="B881" s="28"/>
      <c r="C881" s="29"/>
      <c r="D881" s="30"/>
      <c r="E881" s="29"/>
      <c r="F881" s="30"/>
      <c r="G881" s="31"/>
      <c r="H881" s="32"/>
      <c r="I881" s="32"/>
      <c r="J881" s="33" t="str">
        <f aca="false">IF(OR(H881="",I881=""),"",IF(UPPER(SUBSTITUTE(SUBSTITUTE(SUBSTITUTE(H881," ",""),",",""),";",""))=UPPER(SUBSTITUTE(SUBSTITUTE(SUBSTITUTE(I881," ",""),",",""),";","")),"Correct","Wrong"))</f>
        <v/>
      </c>
      <c r="K881" s="29"/>
      <c r="L881" s="29"/>
      <c r="M881" s="27" t="str">
        <f aca="false">IF(E881="","",IFERROR(INDEX(Lists!$G$5:$G$9,MATCH(E881,Lists!$F$5:$F$9,0)),""))</f>
        <v/>
      </c>
      <c r="N881" s="33" t="str">
        <f aca="false">IF(OR(L881="",M881=""),"",IF(L881&gt;M881,"Slow",IF(AND(J881="Wrong",L881&lt;0.5*M881),"Rushed?","OK")))</f>
        <v/>
      </c>
      <c r="O881" s="30"/>
      <c r="P881" s="30"/>
      <c r="Q881" s="34" t="str">
        <f aca="false">IF(OR(B881="",J881=""),"",IF(OR(J881="Wrong",K881="50-50",K881="Guess"),B881+Lists!$Y$5,""))</f>
        <v/>
      </c>
      <c r="R881" s="29"/>
      <c r="S881" s="34" t="str">
        <f aca="false">IF(Q881="","",B881+Lists!$Y$6)</f>
        <v/>
      </c>
      <c r="T881" s="29"/>
      <c r="U881" s="33" t="str">
        <f aca="true">IF(J881="","",IF(Q881="","—",IF(T881="Correct","Mastered",IF(OR(R881="Wrong",T881="Wrong"),"Keep reviewing",IF(AND(R881="",TODAY()&gt;=Q881),"Retry 1 DUE",IF(AND(R881="Correct",T881="",TODAY()&gt;=S881),"Retry 2 DUE",IF(R881="","Retry 1 scheduled","Retry 2 scheduled")))))))</f>
        <v/>
      </c>
    </row>
    <row r="882" customFormat="false" ht="15" hidden="false" customHeight="false" outlineLevel="0" collapsed="false">
      <c r="A882" s="27" t="str">
        <f aca="false">IF(COUNTA(B882:I882)=0,"",ROW()-4)</f>
        <v/>
      </c>
      <c r="B882" s="28"/>
      <c r="C882" s="29"/>
      <c r="D882" s="30"/>
      <c r="E882" s="29"/>
      <c r="F882" s="30"/>
      <c r="G882" s="31"/>
      <c r="H882" s="32"/>
      <c r="I882" s="32"/>
      <c r="J882" s="33" t="str">
        <f aca="false">IF(OR(H882="",I882=""),"",IF(UPPER(SUBSTITUTE(SUBSTITUTE(SUBSTITUTE(H882," ",""),",",""),";",""))=UPPER(SUBSTITUTE(SUBSTITUTE(SUBSTITUTE(I882," ",""),",",""),";","")),"Correct","Wrong"))</f>
        <v/>
      </c>
      <c r="K882" s="29"/>
      <c r="L882" s="29"/>
      <c r="M882" s="27" t="str">
        <f aca="false">IF(E882="","",IFERROR(INDEX(Lists!$G$5:$G$9,MATCH(E882,Lists!$F$5:$F$9,0)),""))</f>
        <v/>
      </c>
      <c r="N882" s="33" t="str">
        <f aca="false">IF(OR(L882="",M882=""),"",IF(L882&gt;M882,"Slow",IF(AND(J882="Wrong",L882&lt;0.5*M882),"Rushed?","OK")))</f>
        <v/>
      </c>
      <c r="O882" s="30"/>
      <c r="P882" s="30"/>
      <c r="Q882" s="34" t="str">
        <f aca="false">IF(OR(B882="",J882=""),"",IF(OR(J882="Wrong",K882="50-50",K882="Guess"),B882+Lists!$Y$5,""))</f>
        <v/>
      </c>
      <c r="R882" s="29"/>
      <c r="S882" s="34" t="str">
        <f aca="false">IF(Q882="","",B882+Lists!$Y$6)</f>
        <v/>
      </c>
      <c r="T882" s="29"/>
      <c r="U882" s="33" t="str">
        <f aca="true">IF(J882="","",IF(Q882="","—",IF(T882="Correct","Mastered",IF(OR(R882="Wrong",T882="Wrong"),"Keep reviewing",IF(AND(R882="",TODAY()&gt;=Q882),"Retry 1 DUE",IF(AND(R882="Correct",T882="",TODAY()&gt;=S882),"Retry 2 DUE",IF(R882="","Retry 1 scheduled","Retry 2 scheduled")))))))</f>
        <v/>
      </c>
    </row>
    <row r="883" customFormat="false" ht="15" hidden="false" customHeight="false" outlineLevel="0" collapsed="false">
      <c r="A883" s="27" t="str">
        <f aca="false">IF(COUNTA(B883:I883)=0,"",ROW()-4)</f>
        <v/>
      </c>
      <c r="B883" s="28"/>
      <c r="C883" s="29"/>
      <c r="D883" s="30"/>
      <c r="E883" s="29"/>
      <c r="F883" s="30"/>
      <c r="G883" s="31"/>
      <c r="H883" s="32"/>
      <c r="I883" s="32"/>
      <c r="J883" s="33" t="str">
        <f aca="false">IF(OR(H883="",I883=""),"",IF(UPPER(SUBSTITUTE(SUBSTITUTE(SUBSTITUTE(H883," ",""),",",""),";",""))=UPPER(SUBSTITUTE(SUBSTITUTE(SUBSTITUTE(I883," ",""),",",""),";","")),"Correct","Wrong"))</f>
        <v/>
      </c>
      <c r="K883" s="29"/>
      <c r="L883" s="29"/>
      <c r="M883" s="27" t="str">
        <f aca="false">IF(E883="","",IFERROR(INDEX(Lists!$G$5:$G$9,MATCH(E883,Lists!$F$5:$F$9,0)),""))</f>
        <v/>
      </c>
      <c r="N883" s="33" t="str">
        <f aca="false">IF(OR(L883="",M883=""),"",IF(L883&gt;M883,"Slow",IF(AND(J883="Wrong",L883&lt;0.5*M883),"Rushed?","OK")))</f>
        <v/>
      </c>
      <c r="O883" s="30"/>
      <c r="P883" s="30"/>
      <c r="Q883" s="34" t="str">
        <f aca="false">IF(OR(B883="",J883=""),"",IF(OR(J883="Wrong",K883="50-50",K883="Guess"),B883+Lists!$Y$5,""))</f>
        <v/>
      </c>
      <c r="R883" s="29"/>
      <c r="S883" s="34" t="str">
        <f aca="false">IF(Q883="","",B883+Lists!$Y$6)</f>
        <v/>
      </c>
      <c r="T883" s="29"/>
      <c r="U883" s="33" t="str">
        <f aca="true">IF(J883="","",IF(Q883="","—",IF(T883="Correct","Mastered",IF(OR(R883="Wrong",T883="Wrong"),"Keep reviewing",IF(AND(R883="",TODAY()&gt;=Q883),"Retry 1 DUE",IF(AND(R883="Correct",T883="",TODAY()&gt;=S883),"Retry 2 DUE",IF(R883="","Retry 1 scheduled","Retry 2 scheduled")))))))</f>
        <v/>
      </c>
    </row>
    <row r="884" customFormat="false" ht="15" hidden="false" customHeight="false" outlineLevel="0" collapsed="false">
      <c r="A884" s="27" t="str">
        <f aca="false">IF(COUNTA(B884:I884)=0,"",ROW()-4)</f>
        <v/>
      </c>
      <c r="B884" s="28"/>
      <c r="C884" s="29"/>
      <c r="D884" s="30"/>
      <c r="E884" s="29"/>
      <c r="F884" s="30"/>
      <c r="G884" s="31"/>
      <c r="H884" s="32"/>
      <c r="I884" s="32"/>
      <c r="J884" s="33" t="str">
        <f aca="false">IF(OR(H884="",I884=""),"",IF(UPPER(SUBSTITUTE(SUBSTITUTE(SUBSTITUTE(H884," ",""),",",""),";",""))=UPPER(SUBSTITUTE(SUBSTITUTE(SUBSTITUTE(I884," ",""),",",""),";","")),"Correct","Wrong"))</f>
        <v/>
      </c>
      <c r="K884" s="29"/>
      <c r="L884" s="29"/>
      <c r="M884" s="27" t="str">
        <f aca="false">IF(E884="","",IFERROR(INDEX(Lists!$G$5:$G$9,MATCH(E884,Lists!$F$5:$F$9,0)),""))</f>
        <v/>
      </c>
      <c r="N884" s="33" t="str">
        <f aca="false">IF(OR(L884="",M884=""),"",IF(L884&gt;M884,"Slow",IF(AND(J884="Wrong",L884&lt;0.5*M884),"Rushed?","OK")))</f>
        <v/>
      </c>
      <c r="O884" s="30"/>
      <c r="P884" s="30"/>
      <c r="Q884" s="34" t="str">
        <f aca="false">IF(OR(B884="",J884=""),"",IF(OR(J884="Wrong",K884="50-50",K884="Guess"),B884+Lists!$Y$5,""))</f>
        <v/>
      </c>
      <c r="R884" s="29"/>
      <c r="S884" s="34" t="str">
        <f aca="false">IF(Q884="","",B884+Lists!$Y$6)</f>
        <v/>
      </c>
      <c r="T884" s="29"/>
      <c r="U884" s="33" t="str">
        <f aca="true">IF(J884="","",IF(Q884="","—",IF(T884="Correct","Mastered",IF(OR(R884="Wrong",T884="Wrong"),"Keep reviewing",IF(AND(R884="",TODAY()&gt;=Q884),"Retry 1 DUE",IF(AND(R884="Correct",T884="",TODAY()&gt;=S884),"Retry 2 DUE",IF(R884="","Retry 1 scheduled","Retry 2 scheduled")))))))</f>
        <v/>
      </c>
    </row>
    <row r="885" customFormat="false" ht="15" hidden="false" customHeight="false" outlineLevel="0" collapsed="false">
      <c r="A885" s="27" t="str">
        <f aca="false">IF(COUNTA(B885:I885)=0,"",ROW()-4)</f>
        <v/>
      </c>
      <c r="B885" s="28"/>
      <c r="C885" s="29"/>
      <c r="D885" s="30"/>
      <c r="E885" s="29"/>
      <c r="F885" s="30"/>
      <c r="G885" s="31"/>
      <c r="H885" s="32"/>
      <c r="I885" s="32"/>
      <c r="J885" s="33" t="str">
        <f aca="false">IF(OR(H885="",I885=""),"",IF(UPPER(SUBSTITUTE(SUBSTITUTE(SUBSTITUTE(H885," ",""),",",""),";",""))=UPPER(SUBSTITUTE(SUBSTITUTE(SUBSTITUTE(I885," ",""),",",""),";","")),"Correct","Wrong"))</f>
        <v/>
      </c>
      <c r="K885" s="29"/>
      <c r="L885" s="29"/>
      <c r="M885" s="27" t="str">
        <f aca="false">IF(E885="","",IFERROR(INDEX(Lists!$G$5:$G$9,MATCH(E885,Lists!$F$5:$F$9,0)),""))</f>
        <v/>
      </c>
      <c r="N885" s="33" t="str">
        <f aca="false">IF(OR(L885="",M885=""),"",IF(L885&gt;M885,"Slow",IF(AND(J885="Wrong",L885&lt;0.5*M885),"Rushed?","OK")))</f>
        <v/>
      </c>
      <c r="O885" s="30"/>
      <c r="P885" s="30"/>
      <c r="Q885" s="34" t="str">
        <f aca="false">IF(OR(B885="",J885=""),"",IF(OR(J885="Wrong",K885="50-50",K885="Guess"),B885+Lists!$Y$5,""))</f>
        <v/>
      </c>
      <c r="R885" s="29"/>
      <c r="S885" s="34" t="str">
        <f aca="false">IF(Q885="","",B885+Lists!$Y$6)</f>
        <v/>
      </c>
      <c r="T885" s="29"/>
      <c r="U885" s="33" t="str">
        <f aca="true">IF(J885="","",IF(Q885="","—",IF(T885="Correct","Mastered",IF(OR(R885="Wrong",T885="Wrong"),"Keep reviewing",IF(AND(R885="",TODAY()&gt;=Q885),"Retry 1 DUE",IF(AND(R885="Correct",T885="",TODAY()&gt;=S885),"Retry 2 DUE",IF(R885="","Retry 1 scheduled","Retry 2 scheduled")))))))</f>
        <v/>
      </c>
    </row>
    <row r="886" customFormat="false" ht="15" hidden="false" customHeight="false" outlineLevel="0" collapsed="false">
      <c r="A886" s="27" t="str">
        <f aca="false">IF(COUNTA(B886:I886)=0,"",ROW()-4)</f>
        <v/>
      </c>
      <c r="B886" s="28"/>
      <c r="C886" s="29"/>
      <c r="D886" s="30"/>
      <c r="E886" s="29"/>
      <c r="F886" s="30"/>
      <c r="G886" s="31"/>
      <c r="H886" s="32"/>
      <c r="I886" s="32"/>
      <c r="J886" s="33" t="str">
        <f aca="false">IF(OR(H886="",I886=""),"",IF(UPPER(SUBSTITUTE(SUBSTITUTE(SUBSTITUTE(H886," ",""),",",""),";",""))=UPPER(SUBSTITUTE(SUBSTITUTE(SUBSTITUTE(I886," ",""),",",""),";","")),"Correct","Wrong"))</f>
        <v/>
      </c>
      <c r="K886" s="29"/>
      <c r="L886" s="29"/>
      <c r="M886" s="27" t="str">
        <f aca="false">IF(E886="","",IFERROR(INDEX(Lists!$G$5:$G$9,MATCH(E886,Lists!$F$5:$F$9,0)),""))</f>
        <v/>
      </c>
      <c r="N886" s="33" t="str">
        <f aca="false">IF(OR(L886="",M886=""),"",IF(L886&gt;M886,"Slow",IF(AND(J886="Wrong",L886&lt;0.5*M886),"Rushed?","OK")))</f>
        <v/>
      </c>
      <c r="O886" s="30"/>
      <c r="P886" s="30"/>
      <c r="Q886" s="34" t="str">
        <f aca="false">IF(OR(B886="",J886=""),"",IF(OR(J886="Wrong",K886="50-50",K886="Guess"),B886+Lists!$Y$5,""))</f>
        <v/>
      </c>
      <c r="R886" s="29"/>
      <c r="S886" s="34" t="str">
        <f aca="false">IF(Q886="","",B886+Lists!$Y$6)</f>
        <v/>
      </c>
      <c r="T886" s="29"/>
      <c r="U886" s="33" t="str">
        <f aca="true">IF(J886="","",IF(Q886="","—",IF(T886="Correct","Mastered",IF(OR(R886="Wrong",T886="Wrong"),"Keep reviewing",IF(AND(R886="",TODAY()&gt;=Q886),"Retry 1 DUE",IF(AND(R886="Correct",T886="",TODAY()&gt;=S886),"Retry 2 DUE",IF(R886="","Retry 1 scheduled","Retry 2 scheduled")))))))</f>
        <v/>
      </c>
    </row>
    <row r="887" customFormat="false" ht="15" hidden="false" customHeight="false" outlineLevel="0" collapsed="false">
      <c r="A887" s="27" t="str">
        <f aca="false">IF(COUNTA(B887:I887)=0,"",ROW()-4)</f>
        <v/>
      </c>
      <c r="B887" s="28"/>
      <c r="C887" s="29"/>
      <c r="D887" s="30"/>
      <c r="E887" s="29"/>
      <c r="F887" s="30"/>
      <c r="G887" s="31"/>
      <c r="H887" s="32"/>
      <c r="I887" s="32"/>
      <c r="J887" s="33" t="str">
        <f aca="false">IF(OR(H887="",I887=""),"",IF(UPPER(SUBSTITUTE(SUBSTITUTE(SUBSTITUTE(H887," ",""),",",""),";",""))=UPPER(SUBSTITUTE(SUBSTITUTE(SUBSTITUTE(I887," ",""),",",""),";","")),"Correct","Wrong"))</f>
        <v/>
      </c>
      <c r="K887" s="29"/>
      <c r="L887" s="29"/>
      <c r="M887" s="27" t="str">
        <f aca="false">IF(E887="","",IFERROR(INDEX(Lists!$G$5:$G$9,MATCH(E887,Lists!$F$5:$F$9,0)),""))</f>
        <v/>
      </c>
      <c r="N887" s="33" t="str">
        <f aca="false">IF(OR(L887="",M887=""),"",IF(L887&gt;M887,"Slow",IF(AND(J887="Wrong",L887&lt;0.5*M887),"Rushed?","OK")))</f>
        <v/>
      </c>
      <c r="O887" s="30"/>
      <c r="P887" s="30"/>
      <c r="Q887" s="34" t="str">
        <f aca="false">IF(OR(B887="",J887=""),"",IF(OR(J887="Wrong",K887="50-50",K887="Guess"),B887+Lists!$Y$5,""))</f>
        <v/>
      </c>
      <c r="R887" s="29"/>
      <c r="S887" s="34" t="str">
        <f aca="false">IF(Q887="","",B887+Lists!$Y$6)</f>
        <v/>
      </c>
      <c r="T887" s="29"/>
      <c r="U887" s="33" t="str">
        <f aca="true">IF(J887="","",IF(Q887="","—",IF(T887="Correct","Mastered",IF(OR(R887="Wrong",T887="Wrong"),"Keep reviewing",IF(AND(R887="",TODAY()&gt;=Q887),"Retry 1 DUE",IF(AND(R887="Correct",T887="",TODAY()&gt;=S887),"Retry 2 DUE",IF(R887="","Retry 1 scheduled","Retry 2 scheduled")))))))</f>
        <v/>
      </c>
    </row>
    <row r="888" customFormat="false" ht="15" hidden="false" customHeight="false" outlineLevel="0" collapsed="false">
      <c r="A888" s="27" t="str">
        <f aca="false">IF(COUNTA(B888:I888)=0,"",ROW()-4)</f>
        <v/>
      </c>
      <c r="B888" s="28"/>
      <c r="C888" s="29"/>
      <c r="D888" s="30"/>
      <c r="E888" s="29"/>
      <c r="F888" s="30"/>
      <c r="G888" s="31"/>
      <c r="H888" s="32"/>
      <c r="I888" s="32"/>
      <c r="J888" s="33" t="str">
        <f aca="false">IF(OR(H888="",I888=""),"",IF(UPPER(SUBSTITUTE(SUBSTITUTE(SUBSTITUTE(H888," ",""),",",""),";",""))=UPPER(SUBSTITUTE(SUBSTITUTE(SUBSTITUTE(I888," ",""),",",""),";","")),"Correct","Wrong"))</f>
        <v/>
      </c>
      <c r="K888" s="29"/>
      <c r="L888" s="29"/>
      <c r="M888" s="27" t="str">
        <f aca="false">IF(E888="","",IFERROR(INDEX(Lists!$G$5:$G$9,MATCH(E888,Lists!$F$5:$F$9,0)),""))</f>
        <v/>
      </c>
      <c r="N888" s="33" t="str">
        <f aca="false">IF(OR(L888="",M888=""),"",IF(L888&gt;M888,"Slow",IF(AND(J888="Wrong",L888&lt;0.5*M888),"Rushed?","OK")))</f>
        <v/>
      </c>
      <c r="O888" s="30"/>
      <c r="P888" s="30"/>
      <c r="Q888" s="34" t="str">
        <f aca="false">IF(OR(B888="",J888=""),"",IF(OR(J888="Wrong",K888="50-50",K888="Guess"),B888+Lists!$Y$5,""))</f>
        <v/>
      </c>
      <c r="R888" s="29"/>
      <c r="S888" s="34" t="str">
        <f aca="false">IF(Q888="","",B888+Lists!$Y$6)</f>
        <v/>
      </c>
      <c r="T888" s="29"/>
      <c r="U888" s="33" t="str">
        <f aca="true">IF(J888="","",IF(Q888="","—",IF(T888="Correct","Mastered",IF(OR(R888="Wrong",T888="Wrong"),"Keep reviewing",IF(AND(R888="",TODAY()&gt;=Q888),"Retry 1 DUE",IF(AND(R888="Correct",T888="",TODAY()&gt;=S888),"Retry 2 DUE",IF(R888="","Retry 1 scheduled","Retry 2 scheduled")))))))</f>
        <v/>
      </c>
    </row>
    <row r="889" customFormat="false" ht="15" hidden="false" customHeight="false" outlineLevel="0" collapsed="false">
      <c r="A889" s="27" t="str">
        <f aca="false">IF(COUNTA(B889:I889)=0,"",ROW()-4)</f>
        <v/>
      </c>
      <c r="B889" s="28"/>
      <c r="C889" s="29"/>
      <c r="D889" s="30"/>
      <c r="E889" s="29"/>
      <c r="F889" s="30"/>
      <c r="G889" s="31"/>
      <c r="H889" s="32"/>
      <c r="I889" s="32"/>
      <c r="J889" s="33" t="str">
        <f aca="false">IF(OR(H889="",I889=""),"",IF(UPPER(SUBSTITUTE(SUBSTITUTE(SUBSTITUTE(H889," ",""),",",""),";",""))=UPPER(SUBSTITUTE(SUBSTITUTE(SUBSTITUTE(I889," ",""),",",""),";","")),"Correct","Wrong"))</f>
        <v/>
      </c>
      <c r="K889" s="29"/>
      <c r="L889" s="29"/>
      <c r="M889" s="27" t="str">
        <f aca="false">IF(E889="","",IFERROR(INDEX(Lists!$G$5:$G$9,MATCH(E889,Lists!$F$5:$F$9,0)),""))</f>
        <v/>
      </c>
      <c r="N889" s="33" t="str">
        <f aca="false">IF(OR(L889="",M889=""),"",IF(L889&gt;M889,"Slow",IF(AND(J889="Wrong",L889&lt;0.5*M889),"Rushed?","OK")))</f>
        <v/>
      </c>
      <c r="O889" s="30"/>
      <c r="P889" s="30"/>
      <c r="Q889" s="34" t="str">
        <f aca="false">IF(OR(B889="",J889=""),"",IF(OR(J889="Wrong",K889="50-50",K889="Guess"),B889+Lists!$Y$5,""))</f>
        <v/>
      </c>
      <c r="R889" s="29"/>
      <c r="S889" s="34" t="str">
        <f aca="false">IF(Q889="","",B889+Lists!$Y$6)</f>
        <v/>
      </c>
      <c r="T889" s="29"/>
      <c r="U889" s="33" t="str">
        <f aca="true">IF(J889="","",IF(Q889="","—",IF(T889="Correct","Mastered",IF(OR(R889="Wrong",T889="Wrong"),"Keep reviewing",IF(AND(R889="",TODAY()&gt;=Q889),"Retry 1 DUE",IF(AND(R889="Correct",T889="",TODAY()&gt;=S889),"Retry 2 DUE",IF(R889="","Retry 1 scheduled","Retry 2 scheduled")))))))</f>
        <v/>
      </c>
    </row>
    <row r="890" customFormat="false" ht="15" hidden="false" customHeight="false" outlineLevel="0" collapsed="false">
      <c r="A890" s="27" t="str">
        <f aca="false">IF(COUNTA(B890:I890)=0,"",ROW()-4)</f>
        <v/>
      </c>
      <c r="B890" s="28"/>
      <c r="C890" s="29"/>
      <c r="D890" s="30"/>
      <c r="E890" s="29"/>
      <c r="F890" s="30"/>
      <c r="G890" s="31"/>
      <c r="H890" s="32"/>
      <c r="I890" s="32"/>
      <c r="J890" s="33" t="str">
        <f aca="false">IF(OR(H890="",I890=""),"",IF(UPPER(SUBSTITUTE(SUBSTITUTE(SUBSTITUTE(H890," ",""),",",""),";",""))=UPPER(SUBSTITUTE(SUBSTITUTE(SUBSTITUTE(I890," ",""),",",""),";","")),"Correct","Wrong"))</f>
        <v/>
      </c>
      <c r="K890" s="29"/>
      <c r="L890" s="29"/>
      <c r="M890" s="27" t="str">
        <f aca="false">IF(E890="","",IFERROR(INDEX(Lists!$G$5:$G$9,MATCH(E890,Lists!$F$5:$F$9,0)),""))</f>
        <v/>
      </c>
      <c r="N890" s="33" t="str">
        <f aca="false">IF(OR(L890="",M890=""),"",IF(L890&gt;M890,"Slow",IF(AND(J890="Wrong",L890&lt;0.5*M890),"Rushed?","OK")))</f>
        <v/>
      </c>
      <c r="O890" s="30"/>
      <c r="P890" s="30"/>
      <c r="Q890" s="34" t="str">
        <f aca="false">IF(OR(B890="",J890=""),"",IF(OR(J890="Wrong",K890="50-50",K890="Guess"),B890+Lists!$Y$5,""))</f>
        <v/>
      </c>
      <c r="R890" s="29"/>
      <c r="S890" s="34" t="str">
        <f aca="false">IF(Q890="","",B890+Lists!$Y$6)</f>
        <v/>
      </c>
      <c r="T890" s="29"/>
      <c r="U890" s="33" t="str">
        <f aca="true">IF(J890="","",IF(Q890="","—",IF(T890="Correct","Mastered",IF(OR(R890="Wrong",T890="Wrong"),"Keep reviewing",IF(AND(R890="",TODAY()&gt;=Q890),"Retry 1 DUE",IF(AND(R890="Correct",T890="",TODAY()&gt;=S890),"Retry 2 DUE",IF(R890="","Retry 1 scheduled","Retry 2 scheduled")))))))</f>
        <v/>
      </c>
    </row>
    <row r="891" customFormat="false" ht="15" hidden="false" customHeight="false" outlineLevel="0" collapsed="false">
      <c r="A891" s="27" t="str">
        <f aca="false">IF(COUNTA(B891:I891)=0,"",ROW()-4)</f>
        <v/>
      </c>
      <c r="B891" s="28"/>
      <c r="C891" s="29"/>
      <c r="D891" s="30"/>
      <c r="E891" s="29"/>
      <c r="F891" s="30"/>
      <c r="G891" s="31"/>
      <c r="H891" s="32"/>
      <c r="I891" s="32"/>
      <c r="J891" s="33" t="str">
        <f aca="false">IF(OR(H891="",I891=""),"",IF(UPPER(SUBSTITUTE(SUBSTITUTE(SUBSTITUTE(H891," ",""),",",""),";",""))=UPPER(SUBSTITUTE(SUBSTITUTE(SUBSTITUTE(I891," ",""),",",""),";","")),"Correct","Wrong"))</f>
        <v/>
      </c>
      <c r="K891" s="29"/>
      <c r="L891" s="29"/>
      <c r="M891" s="27" t="str">
        <f aca="false">IF(E891="","",IFERROR(INDEX(Lists!$G$5:$G$9,MATCH(E891,Lists!$F$5:$F$9,0)),""))</f>
        <v/>
      </c>
      <c r="N891" s="33" t="str">
        <f aca="false">IF(OR(L891="",M891=""),"",IF(L891&gt;M891,"Slow",IF(AND(J891="Wrong",L891&lt;0.5*M891),"Rushed?","OK")))</f>
        <v/>
      </c>
      <c r="O891" s="30"/>
      <c r="P891" s="30"/>
      <c r="Q891" s="34" t="str">
        <f aca="false">IF(OR(B891="",J891=""),"",IF(OR(J891="Wrong",K891="50-50",K891="Guess"),B891+Lists!$Y$5,""))</f>
        <v/>
      </c>
      <c r="R891" s="29"/>
      <c r="S891" s="34" t="str">
        <f aca="false">IF(Q891="","",B891+Lists!$Y$6)</f>
        <v/>
      </c>
      <c r="T891" s="29"/>
      <c r="U891" s="33" t="str">
        <f aca="true">IF(J891="","",IF(Q891="","—",IF(T891="Correct","Mastered",IF(OR(R891="Wrong",T891="Wrong"),"Keep reviewing",IF(AND(R891="",TODAY()&gt;=Q891),"Retry 1 DUE",IF(AND(R891="Correct",T891="",TODAY()&gt;=S891),"Retry 2 DUE",IF(R891="","Retry 1 scheduled","Retry 2 scheduled")))))))</f>
        <v/>
      </c>
    </row>
    <row r="892" customFormat="false" ht="15" hidden="false" customHeight="false" outlineLevel="0" collapsed="false">
      <c r="A892" s="27" t="str">
        <f aca="false">IF(COUNTA(B892:I892)=0,"",ROW()-4)</f>
        <v/>
      </c>
      <c r="B892" s="28"/>
      <c r="C892" s="29"/>
      <c r="D892" s="30"/>
      <c r="E892" s="29"/>
      <c r="F892" s="30"/>
      <c r="G892" s="31"/>
      <c r="H892" s="32"/>
      <c r="I892" s="32"/>
      <c r="J892" s="33" t="str">
        <f aca="false">IF(OR(H892="",I892=""),"",IF(UPPER(SUBSTITUTE(SUBSTITUTE(SUBSTITUTE(H892," ",""),",",""),";",""))=UPPER(SUBSTITUTE(SUBSTITUTE(SUBSTITUTE(I892," ",""),",",""),";","")),"Correct","Wrong"))</f>
        <v/>
      </c>
      <c r="K892" s="29"/>
      <c r="L892" s="29"/>
      <c r="M892" s="27" t="str">
        <f aca="false">IF(E892="","",IFERROR(INDEX(Lists!$G$5:$G$9,MATCH(E892,Lists!$F$5:$F$9,0)),""))</f>
        <v/>
      </c>
      <c r="N892" s="33" t="str">
        <f aca="false">IF(OR(L892="",M892=""),"",IF(L892&gt;M892,"Slow",IF(AND(J892="Wrong",L892&lt;0.5*M892),"Rushed?","OK")))</f>
        <v/>
      </c>
      <c r="O892" s="30"/>
      <c r="P892" s="30"/>
      <c r="Q892" s="34" t="str">
        <f aca="false">IF(OR(B892="",J892=""),"",IF(OR(J892="Wrong",K892="50-50",K892="Guess"),B892+Lists!$Y$5,""))</f>
        <v/>
      </c>
      <c r="R892" s="29"/>
      <c r="S892" s="34" t="str">
        <f aca="false">IF(Q892="","",B892+Lists!$Y$6)</f>
        <v/>
      </c>
      <c r="T892" s="29"/>
      <c r="U892" s="33" t="str">
        <f aca="true">IF(J892="","",IF(Q892="","—",IF(T892="Correct","Mastered",IF(OR(R892="Wrong",T892="Wrong"),"Keep reviewing",IF(AND(R892="",TODAY()&gt;=Q892),"Retry 1 DUE",IF(AND(R892="Correct",T892="",TODAY()&gt;=S892),"Retry 2 DUE",IF(R892="","Retry 1 scheduled","Retry 2 scheduled")))))))</f>
        <v/>
      </c>
    </row>
    <row r="893" customFormat="false" ht="15" hidden="false" customHeight="false" outlineLevel="0" collapsed="false">
      <c r="A893" s="27" t="str">
        <f aca="false">IF(COUNTA(B893:I893)=0,"",ROW()-4)</f>
        <v/>
      </c>
      <c r="B893" s="28"/>
      <c r="C893" s="29"/>
      <c r="D893" s="30"/>
      <c r="E893" s="29"/>
      <c r="F893" s="30"/>
      <c r="G893" s="31"/>
      <c r="H893" s="32"/>
      <c r="I893" s="32"/>
      <c r="J893" s="33" t="str">
        <f aca="false">IF(OR(H893="",I893=""),"",IF(UPPER(SUBSTITUTE(SUBSTITUTE(SUBSTITUTE(H893," ",""),",",""),";",""))=UPPER(SUBSTITUTE(SUBSTITUTE(SUBSTITUTE(I893," ",""),",",""),";","")),"Correct","Wrong"))</f>
        <v/>
      </c>
      <c r="K893" s="29"/>
      <c r="L893" s="29"/>
      <c r="M893" s="27" t="str">
        <f aca="false">IF(E893="","",IFERROR(INDEX(Lists!$G$5:$G$9,MATCH(E893,Lists!$F$5:$F$9,0)),""))</f>
        <v/>
      </c>
      <c r="N893" s="33" t="str">
        <f aca="false">IF(OR(L893="",M893=""),"",IF(L893&gt;M893,"Slow",IF(AND(J893="Wrong",L893&lt;0.5*M893),"Rushed?","OK")))</f>
        <v/>
      </c>
      <c r="O893" s="30"/>
      <c r="P893" s="30"/>
      <c r="Q893" s="34" t="str">
        <f aca="false">IF(OR(B893="",J893=""),"",IF(OR(J893="Wrong",K893="50-50",K893="Guess"),B893+Lists!$Y$5,""))</f>
        <v/>
      </c>
      <c r="R893" s="29"/>
      <c r="S893" s="34" t="str">
        <f aca="false">IF(Q893="","",B893+Lists!$Y$6)</f>
        <v/>
      </c>
      <c r="T893" s="29"/>
      <c r="U893" s="33" t="str">
        <f aca="true">IF(J893="","",IF(Q893="","—",IF(T893="Correct","Mastered",IF(OR(R893="Wrong",T893="Wrong"),"Keep reviewing",IF(AND(R893="",TODAY()&gt;=Q893),"Retry 1 DUE",IF(AND(R893="Correct",T893="",TODAY()&gt;=S893),"Retry 2 DUE",IF(R893="","Retry 1 scheduled","Retry 2 scheduled")))))))</f>
        <v/>
      </c>
    </row>
    <row r="894" customFormat="false" ht="15" hidden="false" customHeight="false" outlineLevel="0" collapsed="false">
      <c r="A894" s="27" t="str">
        <f aca="false">IF(COUNTA(B894:I894)=0,"",ROW()-4)</f>
        <v/>
      </c>
      <c r="B894" s="28"/>
      <c r="C894" s="29"/>
      <c r="D894" s="30"/>
      <c r="E894" s="29"/>
      <c r="F894" s="30"/>
      <c r="G894" s="31"/>
      <c r="H894" s="32"/>
      <c r="I894" s="32"/>
      <c r="J894" s="33" t="str">
        <f aca="false">IF(OR(H894="",I894=""),"",IF(UPPER(SUBSTITUTE(SUBSTITUTE(SUBSTITUTE(H894," ",""),",",""),";",""))=UPPER(SUBSTITUTE(SUBSTITUTE(SUBSTITUTE(I894," ",""),",",""),";","")),"Correct","Wrong"))</f>
        <v/>
      </c>
      <c r="K894" s="29"/>
      <c r="L894" s="29"/>
      <c r="M894" s="27" t="str">
        <f aca="false">IF(E894="","",IFERROR(INDEX(Lists!$G$5:$G$9,MATCH(E894,Lists!$F$5:$F$9,0)),""))</f>
        <v/>
      </c>
      <c r="N894" s="33" t="str">
        <f aca="false">IF(OR(L894="",M894=""),"",IF(L894&gt;M894,"Slow",IF(AND(J894="Wrong",L894&lt;0.5*M894),"Rushed?","OK")))</f>
        <v/>
      </c>
      <c r="O894" s="30"/>
      <c r="P894" s="30"/>
      <c r="Q894" s="34" t="str">
        <f aca="false">IF(OR(B894="",J894=""),"",IF(OR(J894="Wrong",K894="50-50",K894="Guess"),B894+Lists!$Y$5,""))</f>
        <v/>
      </c>
      <c r="R894" s="29"/>
      <c r="S894" s="34" t="str">
        <f aca="false">IF(Q894="","",B894+Lists!$Y$6)</f>
        <v/>
      </c>
      <c r="T894" s="29"/>
      <c r="U894" s="33" t="str">
        <f aca="true">IF(J894="","",IF(Q894="","—",IF(T894="Correct","Mastered",IF(OR(R894="Wrong",T894="Wrong"),"Keep reviewing",IF(AND(R894="",TODAY()&gt;=Q894),"Retry 1 DUE",IF(AND(R894="Correct",T894="",TODAY()&gt;=S894),"Retry 2 DUE",IF(R894="","Retry 1 scheduled","Retry 2 scheduled")))))))</f>
        <v/>
      </c>
    </row>
    <row r="895" customFormat="false" ht="15" hidden="false" customHeight="false" outlineLevel="0" collapsed="false">
      <c r="A895" s="27" t="str">
        <f aca="false">IF(COUNTA(B895:I895)=0,"",ROW()-4)</f>
        <v/>
      </c>
      <c r="B895" s="28"/>
      <c r="C895" s="29"/>
      <c r="D895" s="30"/>
      <c r="E895" s="29"/>
      <c r="F895" s="30"/>
      <c r="G895" s="31"/>
      <c r="H895" s="32"/>
      <c r="I895" s="32"/>
      <c r="J895" s="33" t="str">
        <f aca="false">IF(OR(H895="",I895=""),"",IF(UPPER(SUBSTITUTE(SUBSTITUTE(SUBSTITUTE(H895," ",""),",",""),";",""))=UPPER(SUBSTITUTE(SUBSTITUTE(SUBSTITUTE(I895," ",""),",",""),";","")),"Correct","Wrong"))</f>
        <v/>
      </c>
      <c r="K895" s="29"/>
      <c r="L895" s="29"/>
      <c r="M895" s="27" t="str">
        <f aca="false">IF(E895="","",IFERROR(INDEX(Lists!$G$5:$G$9,MATCH(E895,Lists!$F$5:$F$9,0)),""))</f>
        <v/>
      </c>
      <c r="N895" s="33" t="str">
        <f aca="false">IF(OR(L895="",M895=""),"",IF(L895&gt;M895,"Slow",IF(AND(J895="Wrong",L895&lt;0.5*M895),"Rushed?","OK")))</f>
        <v/>
      </c>
      <c r="O895" s="30"/>
      <c r="P895" s="30"/>
      <c r="Q895" s="34" t="str">
        <f aca="false">IF(OR(B895="",J895=""),"",IF(OR(J895="Wrong",K895="50-50",K895="Guess"),B895+Lists!$Y$5,""))</f>
        <v/>
      </c>
      <c r="R895" s="29"/>
      <c r="S895" s="34" t="str">
        <f aca="false">IF(Q895="","",B895+Lists!$Y$6)</f>
        <v/>
      </c>
      <c r="T895" s="29"/>
      <c r="U895" s="33" t="str">
        <f aca="true">IF(J895="","",IF(Q895="","—",IF(T895="Correct","Mastered",IF(OR(R895="Wrong",T895="Wrong"),"Keep reviewing",IF(AND(R895="",TODAY()&gt;=Q895),"Retry 1 DUE",IF(AND(R895="Correct",T895="",TODAY()&gt;=S895),"Retry 2 DUE",IF(R895="","Retry 1 scheduled","Retry 2 scheduled")))))))</f>
        <v/>
      </c>
    </row>
    <row r="896" customFormat="false" ht="15" hidden="false" customHeight="false" outlineLevel="0" collapsed="false">
      <c r="A896" s="27" t="str">
        <f aca="false">IF(COUNTA(B896:I896)=0,"",ROW()-4)</f>
        <v/>
      </c>
      <c r="B896" s="28"/>
      <c r="C896" s="29"/>
      <c r="D896" s="30"/>
      <c r="E896" s="29"/>
      <c r="F896" s="30"/>
      <c r="G896" s="31"/>
      <c r="H896" s="32"/>
      <c r="I896" s="32"/>
      <c r="J896" s="33" t="str">
        <f aca="false">IF(OR(H896="",I896=""),"",IF(UPPER(SUBSTITUTE(SUBSTITUTE(SUBSTITUTE(H896," ",""),",",""),";",""))=UPPER(SUBSTITUTE(SUBSTITUTE(SUBSTITUTE(I896," ",""),",",""),";","")),"Correct","Wrong"))</f>
        <v/>
      </c>
      <c r="K896" s="29"/>
      <c r="L896" s="29"/>
      <c r="M896" s="27" t="str">
        <f aca="false">IF(E896="","",IFERROR(INDEX(Lists!$G$5:$G$9,MATCH(E896,Lists!$F$5:$F$9,0)),""))</f>
        <v/>
      </c>
      <c r="N896" s="33" t="str">
        <f aca="false">IF(OR(L896="",M896=""),"",IF(L896&gt;M896,"Slow",IF(AND(J896="Wrong",L896&lt;0.5*M896),"Rushed?","OK")))</f>
        <v/>
      </c>
      <c r="O896" s="30"/>
      <c r="P896" s="30"/>
      <c r="Q896" s="34" t="str">
        <f aca="false">IF(OR(B896="",J896=""),"",IF(OR(J896="Wrong",K896="50-50",K896="Guess"),B896+Lists!$Y$5,""))</f>
        <v/>
      </c>
      <c r="R896" s="29"/>
      <c r="S896" s="34" t="str">
        <f aca="false">IF(Q896="","",B896+Lists!$Y$6)</f>
        <v/>
      </c>
      <c r="T896" s="29"/>
      <c r="U896" s="33" t="str">
        <f aca="true">IF(J896="","",IF(Q896="","—",IF(T896="Correct","Mastered",IF(OR(R896="Wrong",T896="Wrong"),"Keep reviewing",IF(AND(R896="",TODAY()&gt;=Q896),"Retry 1 DUE",IF(AND(R896="Correct",T896="",TODAY()&gt;=S896),"Retry 2 DUE",IF(R896="","Retry 1 scheduled","Retry 2 scheduled")))))))</f>
        <v/>
      </c>
    </row>
    <row r="897" customFormat="false" ht="15" hidden="false" customHeight="false" outlineLevel="0" collapsed="false">
      <c r="A897" s="27" t="str">
        <f aca="false">IF(COUNTA(B897:I897)=0,"",ROW()-4)</f>
        <v/>
      </c>
      <c r="B897" s="28"/>
      <c r="C897" s="29"/>
      <c r="D897" s="30"/>
      <c r="E897" s="29"/>
      <c r="F897" s="30"/>
      <c r="G897" s="31"/>
      <c r="H897" s="32"/>
      <c r="I897" s="32"/>
      <c r="J897" s="33" t="str">
        <f aca="false">IF(OR(H897="",I897=""),"",IF(UPPER(SUBSTITUTE(SUBSTITUTE(SUBSTITUTE(H897," ",""),",",""),";",""))=UPPER(SUBSTITUTE(SUBSTITUTE(SUBSTITUTE(I897," ",""),",",""),";","")),"Correct","Wrong"))</f>
        <v/>
      </c>
      <c r="K897" s="29"/>
      <c r="L897" s="29"/>
      <c r="M897" s="27" t="str">
        <f aca="false">IF(E897="","",IFERROR(INDEX(Lists!$G$5:$G$9,MATCH(E897,Lists!$F$5:$F$9,0)),""))</f>
        <v/>
      </c>
      <c r="N897" s="33" t="str">
        <f aca="false">IF(OR(L897="",M897=""),"",IF(L897&gt;M897,"Slow",IF(AND(J897="Wrong",L897&lt;0.5*M897),"Rushed?","OK")))</f>
        <v/>
      </c>
      <c r="O897" s="30"/>
      <c r="P897" s="30"/>
      <c r="Q897" s="34" t="str">
        <f aca="false">IF(OR(B897="",J897=""),"",IF(OR(J897="Wrong",K897="50-50",K897="Guess"),B897+Lists!$Y$5,""))</f>
        <v/>
      </c>
      <c r="R897" s="29"/>
      <c r="S897" s="34" t="str">
        <f aca="false">IF(Q897="","",B897+Lists!$Y$6)</f>
        <v/>
      </c>
      <c r="T897" s="29"/>
      <c r="U897" s="33" t="str">
        <f aca="true">IF(J897="","",IF(Q897="","—",IF(T897="Correct","Mastered",IF(OR(R897="Wrong",T897="Wrong"),"Keep reviewing",IF(AND(R897="",TODAY()&gt;=Q897),"Retry 1 DUE",IF(AND(R897="Correct",T897="",TODAY()&gt;=S897),"Retry 2 DUE",IF(R897="","Retry 1 scheduled","Retry 2 scheduled")))))))</f>
        <v/>
      </c>
    </row>
    <row r="898" customFormat="false" ht="15" hidden="false" customHeight="false" outlineLevel="0" collapsed="false">
      <c r="A898" s="27" t="str">
        <f aca="false">IF(COUNTA(B898:I898)=0,"",ROW()-4)</f>
        <v/>
      </c>
      <c r="B898" s="28"/>
      <c r="C898" s="29"/>
      <c r="D898" s="30"/>
      <c r="E898" s="29"/>
      <c r="F898" s="30"/>
      <c r="G898" s="31"/>
      <c r="H898" s="32"/>
      <c r="I898" s="32"/>
      <c r="J898" s="33" t="str">
        <f aca="false">IF(OR(H898="",I898=""),"",IF(UPPER(SUBSTITUTE(SUBSTITUTE(SUBSTITUTE(H898," ",""),",",""),";",""))=UPPER(SUBSTITUTE(SUBSTITUTE(SUBSTITUTE(I898," ",""),",",""),";","")),"Correct","Wrong"))</f>
        <v/>
      </c>
      <c r="K898" s="29"/>
      <c r="L898" s="29"/>
      <c r="M898" s="27" t="str">
        <f aca="false">IF(E898="","",IFERROR(INDEX(Lists!$G$5:$G$9,MATCH(E898,Lists!$F$5:$F$9,0)),""))</f>
        <v/>
      </c>
      <c r="N898" s="33" t="str">
        <f aca="false">IF(OR(L898="",M898=""),"",IF(L898&gt;M898,"Slow",IF(AND(J898="Wrong",L898&lt;0.5*M898),"Rushed?","OK")))</f>
        <v/>
      </c>
      <c r="O898" s="30"/>
      <c r="P898" s="30"/>
      <c r="Q898" s="34" t="str">
        <f aca="false">IF(OR(B898="",J898=""),"",IF(OR(J898="Wrong",K898="50-50",K898="Guess"),B898+Lists!$Y$5,""))</f>
        <v/>
      </c>
      <c r="R898" s="29"/>
      <c r="S898" s="34" t="str">
        <f aca="false">IF(Q898="","",B898+Lists!$Y$6)</f>
        <v/>
      </c>
      <c r="T898" s="29"/>
      <c r="U898" s="33" t="str">
        <f aca="true">IF(J898="","",IF(Q898="","—",IF(T898="Correct","Mastered",IF(OR(R898="Wrong",T898="Wrong"),"Keep reviewing",IF(AND(R898="",TODAY()&gt;=Q898),"Retry 1 DUE",IF(AND(R898="Correct",T898="",TODAY()&gt;=S898),"Retry 2 DUE",IF(R898="","Retry 1 scheduled","Retry 2 scheduled")))))))</f>
        <v/>
      </c>
    </row>
    <row r="899" customFormat="false" ht="15" hidden="false" customHeight="false" outlineLevel="0" collapsed="false">
      <c r="A899" s="27" t="str">
        <f aca="false">IF(COUNTA(B899:I899)=0,"",ROW()-4)</f>
        <v/>
      </c>
      <c r="B899" s="28"/>
      <c r="C899" s="29"/>
      <c r="D899" s="30"/>
      <c r="E899" s="29"/>
      <c r="F899" s="30"/>
      <c r="G899" s="31"/>
      <c r="H899" s="32"/>
      <c r="I899" s="32"/>
      <c r="J899" s="33" t="str">
        <f aca="false">IF(OR(H899="",I899=""),"",IF(UPPER(SUBSTITUTE(SUBSTITUTE(SUBSTITUTE(H899," ",""),",",""),";",""))=UPPER(SUBSTITUTE(SUBSTITUTE(SUBSTITUTE(I899," ",""),",",""),";","")),"Correct","Wrong"))</f>
        <v/>
      </c>
      <c r="K899" s="29"/>
      <c r="L899" s="29"/>
      <c r="M899" s="27" t="str">
        <f aca="false">IF(E899="","",IFERROR(INDEX(Lists!$G$5:$G$9,MATCH(E899,Lists!$F$5:$F$9,0)),""))</f>
        <v/>
      </c>
      <c r="N899" s="33" t="str">
        <f aca="false">IF(OR(L899="",M899=""),"",IF(L899&gt;M899,"Slow",IF(AND(J899="Wrong",L899&lt;0.5*M899),"Rushed?","OK")))</f>
        <v/>
      </c>
      <c r="O899" s="30"/>
      <c r="P899" s="30"/>
      <c r="Q899" s="34" t="str">
        <f aca="false">IF(OR(B899="",J899=""),"",IF(OR(J899="Wrong",K899="50-50",K899="Guess"),B899+Lists!$Y$5,""))</f>
        <v/>
      </c>
      <c r="R899" s="29"/>
      <c r="S899" s="34" t="str">
        <f aca="false">IF(Q899="","",B899+Lists!$Y$6)</f>
        <v/>
      </c>
      <c r="T899" s="29"/>
      <c r="U899" s="33" t="str">
        <f aca="true">IF(J899="","",IF(Q899="","—",IF(T899="Correct","Mastered",IF(OR(R899="Wrong",T899="Wrong"),"Keep reviewing",IF(AND(R899="",TODAY()&gt;=Q899),"Retry 1 DUE",IF(AND(R899="Correct",T899="",TODAY()&gt;=S899),"Retry 2 DUE",IF(R899="","Retry 1 scheduled","Retry 2 scheduled")))))))</f>
        <v/>
      </c>
    </row>
    <row r="900" customFormat="false" ht="15" hidden="false" customHeight="false" outlineLevel="0" collapsed="false">
      <c r="A900" s="27" t="str">
        <f aca="false">IF(COUNTA(B900:I900)=0,"",ROW()-4)</f>
        <v/>
      </c>
      <c r="B900" s="28"/>
      <c r="C900" s="29"/>
      <c r="D900" s="30"/>
      <c r="E900" s="29"/>
      <c r="F900" s="30"/>
      <c r="G900" s="31"/>
      <c r="H900" s="32"/>
      <c r="I900" s="32"/>
      <c r="J900" s="33" t="str">
        <f aca="false">IF(OR(H900="",I900=""),"",IF(UPPER(SUBSTITUTE(SUBSTITUTE(SUBSTITUTE(H900," ",""),",",""),";",""))=UPPER(SUBSTITUTE(SUBSTITUTE(SUBSTITUTE(I900," ",""),",",""),";","")),"Correct","Wrong"))</f>
        <v/>
      </c>
      <c r="K900" s="29"/>
      <c r="L900" s="29"/>
      <c r="M900" s="27" t="str">
        <f aca="false">IF(E900="","",IFERROR(INDEX(Lists!$G$5:$G$9,MATCH(E900,Lists!$F$5:$F$9,0)),""))</f>
        <v/>
      </c>
      <c r="N900" s="33" t="str">
        <f aca="false">IF(OR(L900="",M900=""),"",IF(L900&gt;M900,"Slow",IF(AND(J900="Wrong",L900&lt;0.5*M900),"Rushed?","OK")))</f>
        <v/>
      </c>
      <c r="O900" s="30"/>
      <c r="P900" s="30"/>
      <c r="Q900" s="34" t="str">
        <f aca="false">IF(OR(B900="",J900=""),"",IF(OR(J900="Wrong",K900="50-50",K900="Guess"),B900+Lists!$Y$5,""))</f>
        <v/>
      </c>
      <c r="R900" s="29"/>
      <c r="S900" s="34" t="str">
        <f aca="false">IF(Q900="","",B900+Lists!$Y$6)</f>
        <v/>
      </c>
      <c r="T900" s="29"/>
      <c r="U900" s="33" t="str">
        <f aca="true">IF(J900="","",IF(Q900="","—",IF(T900="Correct","Mastered",IF(OR(R900="Wrong",T900="Wrong"),"Keep reviewing",IF(AND(R900="",TODAY()&gt;=Q900),"Retry 1 DUE",IF(AND(R900="Correct",T900="",TODAY()&gt;=S900),"Retry 2 DUE",IF(R900="","Retry 1 scheduled","Retry 2 scheduled")))))))</f>
        <v/>
      </c>
    </row>
    <row r="901" customFormat="false" ht="15" hidden="false" customHeight="false" outlineLevel="0" collapsed="false">
      <c r="A901" s="27" t="str">
        <f aca="false">IF(COUNTA(B901:I901)=0,"",ROW()-4)</f>
        <v/>
      </c>
      <c r="B901" s="28"/>
      <c r="C901" s="29"/>
      <c r="D901" s="30"/>
      <c r="E901" s="29"/>
      <c r="F901" s="30"/>
      <c r="G901" s="31"/>
      <c r="H901" s="32"/>
      <c r="I901" s="32"/>
      <c r="J901" s="33" t="str">
        <f aca="false">IF(OR(H901="",I901=""),"",IF(UPPER(SUBSTITUTE(SUBSTITUTE(SUBSTITUTE(H901," ",""),",",""),";",""))=UPPER(SUBSTITUTE(SUBSTITUTE(SUBSTITUTE(I901," ",""),",",""),";","")),"Correct","Wrong"))</f>
        <v/>
      </c>
      <c r="K901" s="29"/>
      <c r="L901" s="29"/>
      <c r="M901" s="27" t="str">
        <f aca="false">IF(E901="","",IFERROR(INDEX(Lists!$G$5:$G$9,MATCH(E901,Lists!$F$5:$F$9,0)),""))</f>
        <v/>
      </c>
      <c r="N901" s="33" t="str">
        <f aca="false">IF(OR(L901="",M901=""),"",IF(L901&gt;M901,"Slow",IF(AND(J901="Wrong",L901&lt;0.5*M901),"Rushed?","OK")))</f>
        <v/>
      </c>
      <c r="O901" s="30"/>
      <c r="P901" s="30"/>
      <c r="Q901" s="34" t="str">
        <f aca="false">IF(OR(B901="",J901=""),"",IF(OR(J901="Wrong",K901="50-50",K901="Guess"),B901+Lists!$Y$5,""))</f>
        <v/>
      </c>
      <c r="R901" s="29"/>
      <c r="S901" s="34" t="str">
        <f aca="false">IF(Q901="","",B901+Lists!$Y$6)</f>
        <v/>
      </c>
      <c r="T901" s="29"/>
      <c r="U901" s="33" t="str">
        <f aca="true">IF(J901="","",IF(Q901="","—",IF(T901="Correct","Mastered",IF(OR(R901="Wrong",T901="Wrong"),"Keep reviewing",IF(AND(R901="",TODAY()&gt;=Q901),"Retry 1 DUE",IF(AND(R901="Correct",T901="",TODAY()&gt;=S901),"Retry 2 DUE",IF(R901="","Retry 1 scheduled","Retry 2 scheduled")))))))</f>
        <v/>
      </c>
    </row>
    <row r="902" customFormat="false" ht="15" hidden="false" customHeight="false" outlineLevel="0" collapsed="false">
      <c r="A902" s="27" t="str">
        <f aca="false">IF(COUNTA(B902:I902)=0,"",ROW()-4)</f>
        <v/>
      </c>
      <c r="B902" s="28"/>
      <c r="C902" s="29"/>
      <c r="D902" s="30"/>
      <c r="E902" s="29"/>
      <c r="F902" s="30"/>
      <c r="G902" s="31"/>
      <c r="H902" s="32"/>
      <c r="I902" s="32"/>
      <c r="J902" s="33" t="str">
        <f aca="false">IF(OR(H902="",I902=""),"",IF(UPPER(SUBSTITUTE(SUBSTITUTE(SUBSTITUTE(H902," ",""),",",""),";",""))=UPPER(SUBSTITUTE(SUBSTITUTE(SUBSTITUTE(I902," ",""),",",""),";","")),"Correct","Wrong"))</f>
        <v/>
      </c>
      <c r="K902" s="29"/>
      <c r="L902" s="29"/>
      <c r="M902" s="27" t="str">
        <f aca="false">IF(E902="","",IFERROR(INDEX(Lists!$G$5:$G$9,MATCH(E902,Lists!$F$5:$F$9,0)),""))</f>
        <v/>
      </c>
      <c r="N902" s="33" t="str">
        <f aca="false">IF(OR(L902="",M902=""),"",IF(L902&gt;M902,"Slow",IF(AND(J902="Wrong",L902&lt;0.5*M902),"Rushed?","OK")))</f>
        <v/>
      </c>
      <c r="O902" s="30"/>
      <c r="P902" s="30"/>
      <c r="Q902" s="34" t="str">
        <f aca="false">IF(OR(B902="",J902=""),"",IF(OR(J902="Wrong",K902="50-50",K902="Guess"),B902+Lists!$Y$5,""))</f>
        <v/>
      </c>
      <c r="R902" s="29"/>
      <c r="S902" s="34" t="str">
        <f aca="false">IF(Q902="","",B902+Lists!$Y$6)</f>
        <v/>
      </c>
      <c r="T902" s="29"/>
      <c r="U902" s="33" t="str">
        <f aca="true">IF(J902="","",IF(Q902="","—",IF(T902="Correct","Mastered",IF(OR(R902="Wrong",T902="Wrong"),"Keep reviewing",IF(AND(R902="",TODAY()&gt;=Q902),"Retry 1 DUE",IF(AND(R902="Correct",T902="",TODAY()&gt;=S902),"Retry 2 DUE",IF(R902="","Retry 1 scheduled","Retry 2 scheduled")))))))</f>
        <v/>
      </c>
    </row>
    <row r="903" customFormat="false" ht="15" hidden="false" customHeight="false" outlineLevel="0" collapsed="false">
      <c r="A903" s="27" t="str">
        <f aca="false">IF(COUNTA(B903:I903)=0,"",ROW()-4)</f>
        <v/>
      </c>
      <c r="B903" s="28"/>
      <c r="C903" s="29"/>
      <c r="D903" s="30"/>
      <c r="E903" s="29"/>
      <c r="F903" s="30"/>
      <c r="G903" s="31"/>
      <c r="H903" s="32"/>
      <c r="I903" s="32"/>
      <c r="J903" s="33" t="str">
        <f aca="false">IF(OR(H903="",I903=""),"",IF(UPPER(SUBSTITUTE(SUBSTITUTE(SUBSTITUTE(H903," ",""),",",""),";",""))=UPPER(SUBSTITUTE(SUBSTITUTE(SUBSTITUTE(I903," ",""),",",""),";","")),"Correct","Wrong"))</f>
        <v/>
      </c>
      <c r="K903" s="29"/>
      <c r="L903" s="29"/>
      <c r="M903" s="27" t="str">
        <f aca="false">IF(E903="","",IFERROR(INDEX(Lists!$G$5:$G$9,MATCH(E903,Lists!$F$5:$F$9,0)),""))</f>
        <v/>
      </c>
      <c r="N903" s="33" t="str">
        <f aca="false">IF(OR(L903="",M903=""),"",IF(L903&gt;M903,"Slow",IF(AND(J903="Wrong",L903&lt;0.5*M903),"Rushed?","OK")))</f>
        <v/>
      </c>
      <c r="O903" s="30"/>
      <c r="P903" s="30"/>
      <c r="Q903" s="34" t="str">
        <f aca="false">IF(OR(B903="",J903=""),"",IF(OR(J903="Wrong",K903="50-50",K903="Guess"),B903+Lists!$Y$5,""))</f>
        <v/>
      </c>
      <c r="R903" s="29"/>
      <c r="S903" s="34" t="str">
        <f aca="false">IF(Q903="","",B903+Lists!$Y$6)</f>
        <v/>
      </c>
      <c r="T903" s="29"/>
      <c r="U903" s="33" t="str">
        <f aca="true">IF(J903="","",IF(Q903="","—",IF(T903="Correct","Mastered",IF(OR(R903="Wrong",T903="Wrong"),"Keep reviewing",IF(AND(R903="",TODAY()&gt;=Q903),"Retry 1 DUE",IF(AND(R903="Correct",T903="",TODAY()&gt;=S903),"Retry 2 DUE",IF(R903="","Retry 1 scheduled","Retry 2 scheduled")))))))</f>
        <v/>
      </c>
    </row>
    <row r="904" customFormat="false" ht="15" hidden="false" customHeight="false" outlineLevel="0" collapsed="false">
      <c r="A904" s="27" t="str">
        <f aca="false">IF(COUNTA(B904:I904)=0,"",ROW()-4)</f>
        <v/>
      </c>
      <c r="B904" s="28"/>
      <c r="C904" s="29"/>
      <c r="D904" s="30"/>
      <c r="E904" s="29"/>
      <c r="F904" s="30"/>
      <c r="G904" s="31"/>
      <c r="H904" s="32"/>
      <c r="I904" s="32"/>
      <c r="J904" s="33" t="str">
        <f aca="false">IF(OR(H904="",I904=""),"",IF(UPPER(SUBSTITUTE(SUBSTITUTE(SUBSTITUTE(H904," ",""),",",""),";",""))=UPPER(SUBSTITUTE(SUBSTITUTE(SUBSTITUTE(I904," ",""),",",""),";","")),"Correct","Wrong"))</f>
        <v/>
      </c>
      <c r="K904" s="29"/>
      <c r="L904" s="29"/>
      <c r="M904" s="27" t="str">
        <f aca="false">IF(E904="","",IFERROR(INDEX(Lists!$G$5:$G$9,MATCH(E904,Lists!$F$5:$F$9,0)),""))</f>
        <v/>
      </c>
      <c r="N904" s="33" t="str">
        <f aca="false">IF(OR(L904="",M904=""),"",IF(L904&gt;M904,"Slow",IF(AND(J904="Wrong",L904&lt;0.5*M904),"Rushed?","OK")))</f>
        <v/>
      </c>
      <c r="O904" s="30"/>
      <c r="P904" s="30"/>
      <c r="Q904" s="34" t="str">
        <f aca="false">IF(OR(B904="",J904=""),"",IF(OR(J904="Wrong",K904="50-50",K904="Guess"),B904+Lists!$Y$5,""))</f>
        <v/>
      </c>
      <c r="R904" s="29"/>
      <c r="S904" s="34" t="str">
        <f aca="false">IF(Q904="","",B904+Lists!$Y$6)</f>
        <v/>
      </c>
      <c r="T904" s="29"/>
      <c r="U904" s="33" t="str">
        <f aca="true">IF(J904="","",IF(Q904="","—",IF(T904="Correct","Mastered",IF(OR(R904="Wrong",T904="Wrong"),"Keep reviewing",IF(AND(R904="",TODAY()&gt;=Q904),"Retry 1 DUE",IF(AND(R904="Correct",T904="",TODAY()&gt;=S904),"Retry 2 DUE",IF(R904="","Retry 1 scheduled","Retry 2 scheduled")))))))</f>
        <v/>
      </c>
    </row>
    <row r="905" customFormat="false" ht="15" hidden="false" customHeight="false" outlineLevel="0" collapsed="false">
      <c r="A905" s="27" t="str">
        <f aca="false">IF(COUNTA(B905:I905)=0,"",ROW()-4)</f>
        <v/>
      </c>
      <c r="B905" s="28"/>
      <c r="C905" s="29"/>
      <c r="D905" s="30"/>
      <c r="E905" s="29"/>
      <c r="F905" s="30"/>
      <c r="G905" s="31"/>
      <c r="H905" s="32"/>
      <c r="I905" s="32"/>
      <c r="J905" s="33" t="str">
        <f aca="false">IF(OR(H905="",I905=""),"",IF(UPPER(SUBSTITUTE(SUBSTITUTE(SUBSTITUTE(H905," ",""),",",""),";",""))=UPPER(SUBSTITUTE(SUBSTITUTE(SUBSTITUTE(I905," ",""),",",""),";","")),"Correct","Wrong"))</f>
        <v/>
      </c>
      <c r="K905" s="29"/>
      <c r="L905" s="29"/>
      <c r="M905" s="27" t="str">
        <f aca="false">IF(E905="","",IFERROR(INDEX(Lists!$G$5:$G$9,MATCH(E905,Lists!$F$5:$F$9,0)),""))</f>
        <v/>
      </c>
      <c r="N905" s="33" t="str">
        <f aca="false">IF(OR(L905="",M905=""),"",IF(L905&gt;M905,"Slow",IF(AND(J905="Wrong",L905&lt;0.5*M905),"Rushed?","OK")))</f>
        <v/>
      </c>
      <c r="O905" s="30"/>
      <c r="P905" s="30"/>
      <c r="Q905" s="34" t="str">
        <f aca="false">IF(OR(B905="",J905=""),"",IF(OR(J905="Wrong",K905="50-50",K905="Guess"),B905+Lists!$Y$5,""))</f>
        <v/>
      </c>
      <c r="R905" s="29"/>
      <c r="S905" s="34" t="str">
        <f aca="false">IF(Q905="","",B905+Lists!$Y$6)</f>
        <v/>
      </c>
      <c r="T905" s="29"/>
      <c r="U905" s="33" t="str">
        <f aca="true">IF(J905="","",IF(Q905="","—",IF(T905="Correct","Mastered",IF(OR(R905="Wrong",T905="Wrong"),"Keep reviewing",IF(AND(R905="",TODAY()&gt;=Q905),"Retry 1 DUE",IF(AND(R905="Correct",T905="",TODAY()&gt;=S905),"Retry 2 DUE",IF(R905="","Retry 1 scheduled","Retry 2 scheduled")))))))</f>
        <v/>
      </c>
    </row>
    <row r="906" customFormat="false" ht="15" hidden="false" customHeight="false" outlineLevel="0" collapsed="false">
      <c r="A906" s="27" t="str">
        <f aca="false">IF(COUNTA(B906:I906)=0,"",ROW()-4)</f>
        <v/>
      </c>
      <c r="B906" s="28"/>
      <c r="C906" s="29"/>
      <c r="D906" s="30"/>
      <c r="E906" s="29"/>
      <c r="F906" s="30"/>
      <c r="G906" s="31"/>
      <c r="H906" s="32"/>
      <c r="I906" s="32"/>
      <c r="J906" s="33" t="str">
        <f aca="false">IF(OR(H906="",I906=""),"",IF(UPPER(SUBSTITUTE(SUBSTITUTE(SUBSTITUTE(H906," ",""),",",""),";",""))=UPPER(SUBSTITUTE(SUBSTITUTE(SUBSTITUTE(I906," ",""),",",""),";","")),"Correct","Wrong"))</f>
        <v/>
      </c>
      <c r="K906" s="29"/>
      <c r="L906" s="29"/>
      <c r="M906" s="27" t="str">
        <f aca="false">IF(E906="","",IFERROR(INDEX(Lists!$G$5:$G$9,MATCH(E906,Lists!$F$5:$F$9,0)),""))</f>
        <v/>
      </c>
      <c r="N906" s="33" t="str">
        <f aca="false">IF(OR(L906="",M906=""),"",IF(L906&gt;M906,"Slow",IF(AND(J906="Wrong",L906&lt;0.5*M906),"Rushed?","OK")))</f>
        <v/>
      </c>
      <c r="O906" s="30"/>
      <c r="P906" s="30"/>
      <c r="Q906" s="34" t="str">
        <f aca="false">IF(OR(B906="",J906=""),"",IF(OR(J906="Wrong",K906="50-50",K906="Guess"),B906+Lists!$Y$5,""))</f>
        <v/>
      </c>
      <c r="R906" s="29"/>
      <c r="S906" s="34" t="str">
        <f aca="false">IF(Q906="","",B906+Lists!$Y$6)</f>
        <v/>
      </c>
      <c r="T906" s="29"/>
      <c r="U906" s="33" t="str">
        <f aca="true">IF(J906="","",IF(Q906="","—",IF(T906="Correct","Mastered",IF(OR(R906="Wrong",T906="Wrong"),"Keep reviewing",IF(AND(R906="",TODAY()&gt;=Q906),"Retry 1 DUE",IF(AND(R906="Correct",T906="",TODAY()&gt;=S906),"Retry 2 DUE",IF(R906="","Retry 1 scheduled","Retry 2 scheduled")))))))</f>
        <v/>
      </c>
    </row>
    <row r="907" customFormat="false" ht="15" hidden="false" customHeight="false" outlineLevel="0" collapsed="false">
      <c r="A907" s="27" t="str">
        <f aca="false">IF(COUNTA(B907:I907)=0,"",ROW()-4)</f>
        <v/>
      </c>
      <c r="B907" s="28"/>
      <c r="C907" s="29"/>
      <c r="D907" s="30"/>
      <c r="E907" s="29"/>
      <c r="F907" s="30"/>
      <c r="G907" s="31"/>
      <c r="H907" s="32"/>
      <c r="I907" s="32"/>
      <c r="J907" s="33" t="str">
        <f aca="false">IF(OR(H907="",I907=""),"",IF(UPPER(SUBSTITUTE(SUBSTITUTE(SUBSTITUTE(H907," ",""),",",""),";",""))=UPPER(SUBSTITUTE(SUBSTITUTE(SUBSTITUTE(I907," ",""),",",""),";","")),"Correct","Wrong"))</f>
        <v/>
      </c>
      <c r="K907" s="29"/>
      <c r="L907" s="29"/>
      <c r="M907" s="27" t="str">
        <f aca="false">IF(E907="","",IFERROR(INDEX(Lists!$G$5:$G$9,MATCH(E907,Lists!$F$5:$F$9,0)),""))</f>
        <v/>
      </c>
      <c r="N907" s="33" t="str">
        <f aca="false">IF(OR(L907="",M907=""),"",IF(L907&gt;M907,"Slow",IF(AND(J907="Wrong",L907&lt;0.5*M907),"Rushed?","OK")))</f>
        <v/>
      </c>
      <c r="O907" s="30"/>
      <c r="P907" s="30"/>
      <c r="Q907" s="34" t="str">
        <f aca="false">IF(OR(B907="",J907=""),"",IF(OR(J907="Wrong",K907="50-50",K907="Guess"),B907+Lists!$Y$5,""))</f>
        <v/>
      </c>
      <c r="R907" s="29"/>
      <c r="S907" s="34" t="str">
        <f aca="false">IF(Q907="","",B907+Lists!$Y$6)</f>
        <v/>
      </c>
      <c r="T907" s="29"/>
      <c r="U907" s="33" t="str">
        <f aca="true">IF(J907="","",IF(Q907="","—",IF(T907="Correct","Mastered",IF(OR(R907="Wrong",T907="Wrong"),"Keep reviewing",IF(AND(R907="",TODAY()&gt;=Q907),"Retry 1 DUE",IF(AND(R907="Correct",T907="",TODAY()&gt;=S907),"Retry 2 DUE",IF(R907="","Retry 1 scheduled","Retry 2 scheduled")))))))</f>
        <v/>
      </c>
    </row>
    <row r="908" customFormat="false" ht="15" hidden="false" customHeight="false" outlineLevel="0" collapsed="false">
      <c r="A908" s="27" t="str">
        <f aca="false">IF(COUNTA(B908:I908)=0,"",ROW()-4)</f>
        <v/>
      </c>
      <c r="B908" s="28"/>
      <c r="C908" s="29"/>
      <c r="D908" s="30"/>
      <c r="E908" s="29"/>
      <c r="F908" s="30"/>
      <c r="G908" s="31"/>
      <c r="H908" s="32"/>
      <c r="I908" s="32"/>
      <c r="J908" s="33" t="str">
        <f aca="false">IF(OR(H908="",I908=""),"",IF(UPPER(SUBSTITUTE(SUBSTITUTE(SUBSTITUTE(H908," ",""),",",""),";",""))=UPPER(SUBSTITUTE(SUBSTITUTE(SUBSTITUTE(I908," ",""),",",""),";","")),"Correct","Wrong"))</f>
        <v/>
      </c>
      <c r="K908" s="29"/>
      <c r="L908" s="29"/>
      <c r="M908" s="27" t="str">
        <f aca="false">IF(E908="","",IFERROR(INDEX(Lists!$G$5:$G$9,MATCH(E908,Lists!$F$5:$F$9,0)),""))</f>
        <v/>
      </c>
      <c r="N908" s="33" t="str">
        <f aca="false">IF(OR(L908="",M908=""),"",IF(L908&gt;M908,"Slow",IF(AND(J908="Wrong",L908&lt;0.5*M908),"Rushed?","OK")))</f>
        <v/>
      </c>
      <c r="O908" s="30"/>
      <c r="P908" s="30"/>
      <c r="Q908" s="34" t="str">
        <f aca="false">IF(OR(B908="",J908=""),"",IF(OR(J908="Wrong",K908="50-50",K908="Guess"),B908+Lists!$Y$5,""))</f>
        <v/>
      </c>
      <c r="R908" s="29"/>
      <c r="S908" s="34" t="str">
        <f aca="false">IF(Q908="","",B908+Lists!$Y$6)</f>
        <v/>
      </c>
      <c r="T908" s="29"/>
      <c r="U908" s="33" t="str">
        <f aca="true">IF(J908="","",IF(Q908="","—",IF(T908="Correct","Mastered",IF(OR(R908="Wrong",T908="Wrong"),"Keep reviewing",IF(AND(R908="",TODAY()&gt;=Q908),"Retry 1 DUE",IF(AND(R908="Correct",T908="",TODAY()&gt;=S908),"Retry 2 DUE",IF(R908="","Retry 1 scheduled","Retry 2 scheduled")))))))</f>
        <v/>
      </c>
    </row>
    <row r="909" customFormat="false" ht="15" hidden="false" customHeight="false" outlineLevel="0" collapsed="false">
      <c r="A909" s="27" t="str">
        <f aca="false">IF(COUNTA(B909:I909)=0,"",ROW()-4)</f>
        <v/>
      </c>
      <c r="B909" s="28"/>
      <c r="C909" s="29"/>
      <c r="D909" s="30"/>
      <c r="E909" s="29"/>
      <c r="F909" s="30"/>
      <c r="G909" s="31"/>
      <c r="H909" s="32"/>
      <c r="I909" s="32"/>
      <c r="J909" s="33" t="str">
        <f aca="false">IF(OR(H909="",I909=""),"",IF(UPPER(SUBSTITUTE(SUBSTITUTE(SUBSTITUTE(H909," ",""),",",""),";",""))=UPPER(SUBSTITUTE(SUBSTITUTE(SUBSTITUTE(I909," ",""),",",""),";","")),"Correct","Wrong"))</f>
        <v/>
      </c>
      <c r="K909" s="29"/>
      <c r="L909" s="29"/>
      <c r="M909" s="27" t="str">
        <f aca="false">IF(E909="","",IFERROR(INDEX(Lists!$G$5:$G$9,MATCH(E909,Lists!$F$5:$F$9,0)),""))</f>
        <v/>
      </c>
      <c r="N909" s="33" t="str">
        <f aca="false">IF(OR(L909="",M909=""),"",IF(L909&gt;M909,"Slow",IF(AND(J909="Wrong",L909&lt;0.5*M909),"Rushed?","OK")))</f>
        <v/>
      </c>
      <c r="O909" s="30"/>
      <c r="P909" s="30"/>
      <c r="Q909" s="34" t="str">
        <f aca="false">IF(OR(B909="",J909=""),"",IF(OR(J909="Wrong",K909="50-50",K909="Guess"),B909+Lists!$Y$5,""))</f>
        <v/>
      </c>
      <c r="R909" s="29"/>
      <c r="S909" s="34" t="str">
        <f aca="false">IF(Q909="","",B909+Lists!$Y$6)</f>
        <v/>
      </c>
      <c r="T909" s="29"/>
      <c r="U909" s="33" t="str">
        <f aca="true">IF(J909="","",IF(Q909="","—",IF(T909="Correct","Mastered",IF(OR(R909="Wrong",T909="Wrong"),"Keep reviewing",IF(AND(R909="",TODAY()&gt;=Q909),"Retry 1 DUE",IF(AND(R909="Correct",T909="",TODAY()&gt;=S909),"Retry 2 DUE",IF(R909="","Retry 1 scheduled","Retry 2 scheduled")))))))</f>
        <v/>
      </c>
    </row>
    <row r="910" customFormat="false" ht="15" hidden="false" customHeight="false" outlineLevel="0" collapsed="false">
      <c r="A910" s="27" t="str">
        <f aca="false">IF(COUNTA(B910:I910)=0,"",ROW()-4)</f>
        <v/>
      </c>
      <c r="B910" s="28"/>
      <c r="C910" s="29"/>
      <c r="D910" s="30"/>
      <c r="E910" s="29"/>
      <c r="F910" s="30"/>
      <c r="G910" s="31"/>
      <c r="H910" s="32"/>
      <c r="I910" s="32"/>
      <c r="J910" s="33" t="str">
        <f aca="false">IF(OR(H910="",I910=""),"",IF(UPPER(SUBSTITUTE(SUBSTITUTE(SUBSTITUTE(H910," ",""),",",""),";",""))=UPPER(SUBSTITUTE(SUBSTITUTE(SUBSTITUTE(I910," ",""),",",""),";","")),"Correct","Wrong"))</f>
        <v/>
      </c>
      <c r="K910" s="29"/>
      <c r="L910" s="29"/>
      <c r="M910" s="27" t="str">
        <f aca="false">IF(E910="","",IFERROR(INDEX(Lists!$G$5:$G$9,MATCH(E910,Lists!$F$5:$F$9,0)),""))</f>
        <v/>
      </c>
      <c r="N910" s="33" t="str">
        <f aca="false">IF(OR(L910="",M910=""),"",IF(L910&gt;M910,"Slow",IF(AND(J910="Wrong",L910&lt;0.5*M910),"Rushed?","OK")))</f>
        <v/>
      </c>
      <c r="O910" s="30"/>
      <c r="P910" s="30"/>
      <c r="Q910" s="34" t="str">
        <f aca="false">IF(OR(B910="",J910=""),"",IF(OR(J910="Wrong",K910="50-50",K910="Guess"),B910+Lists!$Y$5,""))</f>
        <v/>
      </c>
      <c r="R910" s="29"/>
      <c r="S910" s="34" t="str">
        <f aca="false">IF(Q910="","",B910+Lists!$Y$6)</f>
        <v/>
      </c>
      <c r="T910" s="29"/>
      <c r="U910" s="33" t="str">
        <f aca="true">IF(J910="","",IF(Q910="","—",IF(T910="Correct","Mastered",IF(OR(R910="Wrong",T910="Wrong"),"Keep reviewing",IF(AND(R910="",TODAY()&gt;=Q910),"Retry 1 DUE",IF(AND(R910="Correct",T910="",TODAY()&gt;=S910),"Retry 2 DUE",IF(R910="","Retry 1 scheduled","Retry 2 scheduled")))))))</f>
        <v/>
      </c>
    </row>
    <row r="911" customFormat="false" ht="15" hidden="false" customHeight="false" outlineLevel="0" collapsed="false">
      <c r="A911" s="27" t="str">
        <f aca="false">IF(COUNTA(B911:I911)=0,"",ROW()-4)</f>
        <v/>
      </c>
      <c r="B911" s="28"/>
      <c r="C911" s="29"/>
      <c r="D911" s="30"/>
      <c r="E911" s="29"/>
      <c r="F911" s="30"/>
      <c r="G911" s="31"/>
      <c r="H911" s="32"/>
      <c r="I911" s="32"/>
      <c r="J911" s="33" t="str">
        <f aca="false">IF(OR(H911="",I911=""),"",IF(UPPER(SUBSTITUTE(SUBSTITUTE(SUBSTITUTE(H911," ",""),",",""),";",""))=UPPER(SUBSTITUTE(SUBSTITUTE(SUBSTITUTE(I911," ",""),",",""),";","")),"Correct","Wrong"))</f>
        <v/>
      </c>
      <c r="K911" s="29"/>
      <c r="L911" s="29"/>
      <c r="M911" s="27" t="str">
        <f aca="false">IF(E911="","",IFERROR(INDEX(Lists!$G$5:$G$9,MATCH(E911,Lists!$F$5:$F$9,0)),""))</f>
        <v/>
      </c>
      <c r="N911" s="33" t="str">
        <f aca="false">IF(OR(L911="",M911=""),"",IF(L911&gt;M911,"Slow",IF(AND(J911="Wrong",L911&lt;0.5*M911),"Rushed?","OK")))</f>
        <v/>
      </c>
      <c r="O911" s="30"/>
      <c r="P911" s="30"/>
      <c r="Q911" s="34" t="str">
        <f aca="false">IF(OR(B911="",J911=""),"",IF(OR(J911="Wrong",K911="50-50",K911="Guess"),B911+Lists!$Y$5,""))</f>
        <v/>
      </c>
      <c r="R911" s="29"/>
      <c r="S911" s="34" t="str">
        <f aca="false">IF(Q911="","",B911+Lists!$Y$6)</f>
        <v/>
      </c>
      <c r="T911" s="29"/>
      <c r="U911" s="33" t="str">
        <f aca="true">IF(J911="","",IF(Q911="","—",IF(T911="Correct","Mastered",IF(OR(R911="Wrong",T911="Wrong"),"Keep reviewing",IF(AND(R911="",TODAY()&gt;=Q911),"Retry 1 DUE",IF(AND(R911="Correct",T911="",TODAY()&gt;=S911),"Retry 2 DUE",IF(R911="","Retry 1 scheduled","Retry 2 scheduled")))))))</f>
        <v/>
      </c>
    </row>
    <row r="912" customFormat="false" ht="15" hidden="false" customHeight="false" outlineLevel="0" collapsed="false">
      <c r="A912" s="27" t="str">
        <f aca="false">IF(COUNTA(B912:I912)=0,"",ROW()-4)</f>
        <v/>
      </c>
      <c r="B912" s="28"/>
      <c r="C912" s="29"/>
      <c r="D912" s="30"/>
      <c r="E912" s="29"/>
      <c r="F912" s="30"/>
      <c r="G912" s="31"/>
      <c r="H912" s="32"/>
      <c r="I912" s="32"/>
      <c r="J912" s="33" t="str">
        <f aca="false">IF(OR(H912="",I912=""),"",IF(UPPER(SUBSTITUTE(SUBSTITUTE(SUBSTITUTE(H912," ",""),",",""),";",""))=UPPER(SUBSTITUTE(SUBSTITUTE(SUBSTITUTE(I912," ",""),",",""),";","")),"Correct","Wrong"))</f>
        <v/>
      </c>
      <c r="K912" s="29"/>
      <c r="L912" s="29"/>
      <c r="M912" s="27" t="str">
        <f aca="false">IF(E912="","",IFERROR(INDEX(Lists!$G$5:$G$9,MATCH(E912,Lists!$F$5:$F$9,0)),""))</f>
        <v/>
      </c>
      <c r="N912" s="33" t="str">
        <f aca="false">IF(OR(L912="",M912=""),"",IF(L912&gt;M912,"Slow",IF(AND(J912="Wrong",L912&lt;0.5*M912),"Rushed?","OK")))</f>
        <v/>
      </c>
      <c r="O912" s="30"/>
      <c r="P912" s="30"/>
      <c r="Q912" s="34" t="str">
        <f aca="false">IF(OR(B912="",J912=""),"",IF(OR(J912="Wrong",K912="50-50",K912="Guess"),B912+Lists!$Y$5,""))</f>
        <v/>
      </c>
      <c r="R912" s="29"/>
      <c r="S912" s="34" t="str">
        <f aca="false">IF(Q912="","",B912+Lists!$Y$6)</f>
        <v/>
      </c>
      <c r="T912" s="29"/>
      <c r="U912" s="33" t="str">
        <f aca="true">IF(J912="","",IF(Q912="","—",IF(T912="Correct","Mastered",IF(OR(R912="Wrong",T912="Wrong"),"Keep reviewing",IF(AND(R912="",TODAY()&gt;=Q912),"Retry 1 DUE",IF(AND(R912="Correct",T912="",TODAY()&gt;=S912),"Retry 2 DUE",IF(R912="","Retry 1 scheduled","Retry 2 scheduled")))))))</f>
        <v/>
      </c>
    </row>
    <row r="913" customFormat="false" ht="15" hidden="false" customHeight="false" outlineLevel="0" collapsed="false">
      <c r="A913" s="27" t="str">
        <f aca="false">IF(COUNTA(B913:I913)=0,"",ROW()-4)</f>
        <v/>
      </c>
      <c r="B913" s="28"/>
      <c r="C913" s="29"/>
      <c r="D913" s="30"/>
      <c r="E913" s="29"/>
      <c r="F913" s="30"/>
      <c r="G913" s="31"/>
      <c r="H913" s="32"/>
      <c r="I913" s="32"/>
      <c r="J913" s="33" t="str">
        <f aca="false">IF(OR(H913="",I913=""),"",IF(UPPER(SUBSTITUTE(SUBSTITUTE(SUBSTITUTE(H913," ",""),",",""),";",""))=UPPER(SUBSTITUTE(SUBSTITUTE(SUBSTITUTE(I913," ",""),",",""),";","")),"Correct","Wrong"))</f>
        <v/>
      </c>
      <c r="K913" s="29"/>
      <c r="L913" s="29"/>
      <c r="M913" s="27" t="str">
        <f aca="false">IF(E913="","",IFERROR(INDEX(Lists!$G$5:$G$9,MATCH(E913,Lists!$F$5:$F$9,0)),""))</f>
        <v/>
      </c>
      <c r="N913" s="33" t="str">
        <f aca="false">IF(OR(L913="",M913=""),"",IF(L913&gt;M913,"Slow",IF(AND(J913="Wrong",L913&lt;0.5*M913),"Rushed?","OK")))</f>
        <v/>
      </c>
      <c r="O913" s="30"/>
      <c r="P913" s="30"/>
      <c r="Q913" s="34" t="str">
        <f aca="false">IF(OR(B913="",J913=""),"",IF(OR(J913="Wrong",K913="50-50",K913="Guess"),B913+Lists!$Y$5,""))</f>
        <v/>
      </c>
      <c r="R913" s="29"/>
      <c r="S913" s="34" t="str">
        <f aca="false">IF(Q913="","",B913+Lists!$Y$6)</f>
        <v/>
      </c>
      <c r="T913" s="29"/>
      <c r="U913" s="33" t="str">
        <f aca="true">IF(J913="","",IF(Q913="","—",IF(T913="Correct","Mastered",IF(OR(R913="Wrong",T913="Wrong"),"Keep reviewing",IF(AND(R913="",TODAY()&gt;=Q913),"Retry 1 DUE",IF(AND(R913="Correct",T913="",TODAY()&gt;=S913),"Retry 2 DUE",IF(R913="","Retry 1 scheduled","Retry 2 scheduled")))))))</f>
        <v/>
      </c>
    </row>
    <row r="914" customFormat="false" ht="15" hidden="false" customHeight="false" outlineLevel="0" collapsed="false">
      <c r="A914" s="27" t="str">
        <f aca="false">IF(COUNTA(B914:I914)=0,"",ROW()-4)</f>
        <v/>
      </c>
      <c r="B914" s="28"/>
      <c r="C914" s="29"/>
      <c r="D914" s="30"/>
      <c r="E914" s="29"/>
      <c r="F914" s="30"/>
      <c r="G914" s="31"/>
      <c r="H914" s="32"/>
      <c r="I914" s="32"/>
      <c r="J914" s="33" t="str">
        <f aca="false">IF(OR(H914="",I914=""),"",IF(UPPER(SUBSTITUTE(SUBSTITUTE(SUBSTITUTE(H914," ",""),",",""),";",""))=UPPER(SUBSTITUTE(SUBSTITUTE(SUBSTITUTE(I914," ",""),",",""),";","")),"Correct","Wrong"))</f>
        <v/>
      </c>
      <c r="K914" s="29"/>
      <c r="L914" s="29"/>
      <c r="M914" s="27" t="str">
        <f aca="false">IF(E914="","",IFERROR(INDEX(Lists!$G$5:$G$9,MATCH(E914,Lists!$F$5:$F$9,0)),""))</f>
        <v/>
      </c>
      <c r="N914" s="33" t="str">
        <f aca="false">IF(OR(L914="",M914=""),"",IF(L914&gt;M914,"Slow",IF(AND(J914="Wrong",L914&lt;0.5*M914),"Rushed?","OK")))</f>
        <v/>
      </c>
      <c r="O914" s="30"/>
      <c r="P914" s="30"/>
      <c r="Q914" s="34" t="str">
        <f aca="false">IF(OR(B914="",J914=""),"",IF(OR(J914="Wrong",K914="50-50",K914="Guess"),B914+Lists!$Y$5,""))</f>
        <v/>
      </c>
      <c r="R914" s="29"/>
      <c r="S914" s="34" t="str">
        <f aca="false">IF(Q914="","",B914+Lists!$Y$6)</f>
        <v/>
      </c>
      <c r="T914" s="29"/>
      <c r="U914" s="33" t="str">
        <f aca="true">IF(J914="","",IF(Q914="","—",IF(T914="Correct","Mastered",IF(OR(R914="Wrong",T914="Wrong"),"Keep reviewing",IF(AND(R914="",TODAY()&gt;=Q914),"Retry 1 DUE",IF(AND(R914="Correct",T914="",TODAY()&gt;=S914),"Retry 2 DUE",IF(R914="","Retry 1 scheduled","Retry 2 scheduled")))))))</f>
        <v/>
      </c>
    </row>
    <row r="915" customFormat="false" ht="15" hidden="false" customHeight="false" outlineLevel="0" collapsed="false">
      <c r="A915" s="27" t="str">
        <f aca="false">IF(COUNTA(B915:I915)=0,"",ROW()-4)</f>
        <v/>
      </c>
      <c r="B915" s="28"/>
      <c r="C915" s="29"/>
      <c r="D915" s="30"/>
      <c r="E915" s="29"/>
      <c r="F915" s="30"/>
      <c r="G915" s="31"/>
      <c r="H915" s="32"/>
      <c r="I915" s="32"/>
      <c r="J915" s="33" t="str">
        <f aca="false">IF(OR(H915="",I915=""),"",IF(UPPER(SUBSTITUTE(SUBSTITUTE(SUBSTITUTE(H915," ",""),",",""),";",""))=UPPER(SUBSTITUTE(SUBSTITUTE(SUBSTITUTE(I915," ",""),",",""),";","")),"Correct","Wrong"))</f>
        <v/>
      </c>
      <c r="K915" s="29"/>
      <c r="L915" s="29"/>
      <c r="M915" s="27" t="str">
        <f aca="false">IF(E915="","",IFERROR(INDEX(Lists!$G$5:$G$9,MATCH(E915,Lists!$F$5:$F$9,0)),""))</f>
        <v/>
      </c>
      <c r="N915" s="33" t="str">
        <f aca="false">IF(OR(L915="",M915=""),"",IF(L915&gt;M915,"Slow",IF(AND(J915="Wrong",L915&lt;0.5*M915),"Rushed?","OK")))</f>
        <v/>
      </c>
      <c r="O915" s="30"/>
      <c r="P915" s="30"/>
      <c r="Q915" s="34" t="str">
        <f aca="false">IF(OR(B915="",J915=""),"",IF(OR(J915="Wrong",K915="50-50",K915="Guess"),B915+Lists!$Y$5,""))</f>
        <v/>
      </c>
      <c r="R915" s="29"/>
      <c r="S915" s="34" t="str">
        <f aca="false">IF(Q915="","",B915+Lists!$Y$6)</f>
        <v/>
      </c>
      <c r="T915" s="29"/>
      <c r="U915" s="33" t="str">
        <f aca="true">IF(J915="","",IF(Q915="","—",IF(T915="Correct","Mastered",IF(OR(R915="Wrong",T915="Wrong"),"Keep reviewing",IF(AND(R915="",TODAY()&gt;=Q915),"Retry 1 DUE",IF(AND(R915="Correct",T915="",TODAY()&gt;=S915),"Retry 2 DUE",IF(R915="","Retry 1 scheduled","Retry 2 scheduled")))))))</f>
        <v/>
      </c>
    </row>
    <row r="916" customFormat="false" ht="15" hidden="false" customHeight="false" outlineLevel="0" collapsed="false">
      <c r="A916" s="27" t="str">
        <f aca="false">IF(COUNTA(B916:I916)=0,"",ROW()-4)</f>
        <v/>
      </c>
      <c r="B916" s="28"/>
      <c r="C916" s="29"/>
      <c r="D916" s="30"/>
      <c r="E916" s="29"/>
      <c r="F916" s="30"/>
      <c r="G916" s="31"/>
      <c r="H916" s="32"/>
      <c r="I916" s="32"/>
      <c r="J916" s="33" t="str">
        <f aca="false">IF(OR(H916="",I916=""),"",IF(UPPER(SUBSTITUTE(SUBSTITUTE(SUBSTITUTE(H916," ",""),",",""),";",""))=UPPER(SUBSTITUTE(SUBSTITUTE(SUBSTITUTE(I916," ",""),",",""),";","")),"Correct","Wrong"))</f>
        <v/>
      </c>
      <c r="K916" s="29"/>
      <c r="L916" s="29"/>
      <c r="M916" s="27" t="str">
        <f aca="false">IF(E916="","",IFERROR(INDEX(Lists!$G$5:$G$9,MATCH(E916,Lists!$F$5:$F$9,0)),""))</f>
        <v/>
      </c>
      <c r="N916" s="33" t="str">
        <f aca="false">IF(OR(L916="",M916=""),"",IF(L916&gt;M916,"Slow",IF(AND(J916="Wrong",L916&lt;0.5*M916),"Rushed?","OK")))</f>
        <v/>
      </c>
      <c r="O916" s="30"/>
      <c r="P916" s="30"/>
      <c r="Q916" s="34" t="str">
        <f aca="false">IF(OR(B916="",J916=""),"",IF(OR(J916="Wrong",K916="50-50",K916="Guess"),B916+Lists!$Y$5,""))</f>
        <v/>
      </c>
      <c r="R916" s="29"/>
      <c r="S916" s="34" t="str">
        <f aca="false">IF(Q916="","",B916+Lists!$Y$6)</f>
        <v/>
      </c>
      <c r="T916" s="29"/>
      <c r="U916" s="33" t="str">
        <f aca="true">IF(J916="","",IF(Q916="","—",IF(T916="Correct","Mastered",IF(OR(R916="Wrong",T916="Wrong"),"Keep reviewing",IF(AND(R916="",TODAY()&gt;=Q916),"Retry 1 DUE",IF(AND(R916="Correct",T916="",TODAY()&gt;=S916),"Retry 2 DUE",IF(R916="","Retry 1 scheduled","Retry 2 scheduled")))))))</f>
        <v/>
      </c>
    </row>
    <row r="917" customFormat="false" ht="15" hidden="false" customHeight="false" outlineLevel="0" collapsed="false">
      <c r="A917" s="27" t="str">
        <f aca="false">IF(COUNTA(B917:I917)=0,"",ROW()-4)</f>
        <v/>
      </c>
      <c r="B917" s="28"/>
      <c r="C917" s="29"/>
      <c r="D917" s="30"/>
      <c r="E917" s="29"/>
      <c r="F917" s="30"/>
      <c r="G917" s="31"/>
      <c r="H917" s="32"/>
      <c r="I917" s="32"/>
      <c r="J917" s="33" t="str">
        <f aca="false">IF(OR(H917="",I917=""),"",IF(UPPER(SUBSTITUTE(SUBSTITUTE(SUBSTITUTE(H917," ",""),",",""),";",""))=UPPER(SUBSTITUTE(SUBSTITUTE(SUBSTITUTE(I917," ",""),",",""),";","")),"Correct","Wrong"))</f>
        <v/>
      </c>
      <c r="K917" s="29"/>
      <c r="L917" s="29"/>
      <c r="M917" s="27" t="str">
        <f aca="false">IF(E917="","",IFERROR(INDEX(Lists!$G$5:$G$9,MATCH(E917,Lists!$F$5:$F$9,0)),""))</f>
        <v/>
      </c>
      <c r="N917" s="33" t="str">
        <f aca="false">IF(OR(L917="",M917=""),"",IF(L917&gt;M917,"Slow",IF(AND(J917="Wrong",L917&lt;0.5*M917),"Rushed?","OK")))</f>
        <v/>
      </c>
      <c r="O917" s="30"/>
      <c r="P917" s="30"/>
      <c r="Q917" s="34" t="str">
        <f aca="false">IF(OR(B917="",J917=""),"",IF(OR(J917="Wrong",K917="50-50",K917="Guess"),B917+Lists!$Y$5,""))</f>
        <v/>
      </c>
      <c r="R917" s="29"/>
      <c r="S917" s="34" t="str">
        <f aca="false">IF(Q917="","",B917+Lists!$Y$6)</f>
        <v/>
      </c>
      <c r="T917" s="29"/>
      <c r="U917" s="33" t="str">
        <f aca="true">IF(J917="","",IF(Q917="","—",IF(T917="Correct","Mastered",IF(OR(R917="Wrong",T917="Wrong"),"Keep reviewing",IF(AND(R917="",TODAY()&gt;=Q917),"Retry 1 DUE",IF(AND(R917="Correct",T917="",TODAY()&gt;=S917),"Retry 2 DUE",IF(R917="","Retry 1 scheduled","Retry 2 scheduled")))))))</f>
        <v/>
      </c>
    </row>
    <row r="918" customFormat="false" ht="15" hidden="false" customHeight="false" outlineLevel="0" collapsed="false">
      <c r="A918" s="27" t="str">
        <f aca="false">IF(COUNTA(B918:I918)=0,"",ROW()-4)</f>
        <v/>
      </c>
      <c r="B918" s="28"/>
      <c r="C918" s="29"/>
      <c r="D918" s="30"/>
      <c r="E918" s="29"/>
      <c r="F918" s="30"/>
      <c r="G918" s="31"/>
      <c r="H918" s="32"/>
      <c r="I918" s="32"/>
      <c r="J918" s="33" t="str">
        <f aca="false">IF(OR(H918="",I918=""),"",IF(UPPER(SUBSTITUTE(SUBSTITUTE(SUBSTITUTE(H918," ",""),",",""),";",""))=UPPER(SUBSTITUTE(SUBSTITUTE(SUBSTITUTE(I918," ",""),",",""),";","")),"Correct","Wrong"))</f>
        <v/>
      </c>
      <c r="K918" s="29"/>
      <c r="L918" s="29"/>
      <c r="M918" s="27" t="str">
        <f aca="false">IF(E918="","",IFERROR(INDEX(Lists!$G$5:$G$9,MATCH(E918,Lists!$F$5:$F$9,0)),""))</f>
        <v/>
      </c>
      <c r="N918" s="33" t="str">
        <f aca="false">IF(OR(L918="",M918=""),"",IF(L918&gt;M918,"Slow",IF(AND(J918="Wrong",L918&lt;0.5*M918),"Rushed?","OK")))</f>
        <v/>
      </c>
      <c r="O918" s="30"/>
      <c r="P918" s="30"/>
      <c r="Q918" s="34" t="str">
        <f aca="false">IF(OR(B918="",J918=""),"",IF(OR(J918="Wrong",K918="50-50",K918="Guess"),B918+Lists!$Y$5,""))</f>
        <v/>
      </c>
      <c r="R918" s="29"/>
      <c r="S918" s="34" t="str">
        <f aca="false">IF(Q918="","",B918+Lists!$Y$6)</f>
        <v/>
      </c>
      <c r="T918" s="29"/>
      <c r="U918" s="33" t="str">
        <f aca="true">IF(J918="","",IF(Q918="","—",IF(T918="Correct","Mastered",IF(OR(R918="Wrong",T918="Wrong"),"Keep reviewing",IF(AND(R918="",TODAY()&gt;=Q918),"Retry 1 DUE",IF(AND(R918="Correct",T918="",TODAY()&gt;=S918),"Retry 2 DUE",IF(R918="","Retry 1 scheduled","Retry 2 scheduled")))))))</f>
        <v/>
      </c>
    </row>
    <row r="919" customFormat="false" ht="15" hidden="false" customHeight="false" outlineLevel="0" collapsed="false">
      <c r="A919" s="27" t="str">
        <f aca="false">IF(COUNTA(B919:I919)=0,"",ROW()-4)</f>
        <v/>
      </c>
      <c r="B919" s="28"/>
      <c r="C919" s="29"/>
      <c r="D919" s="30"/>
      <c r="E919" s="29"/>
      <c r="F919" s="30"/>
      <c r="G919" s="31"/>
      <c r="H919" s="32"/>
      <c r="I919" s="32"/>
      <c r="J919" s="33" t="str">
        <f aca="false">IF(OR(H919="",I919=""),"",IF(UPPER(SUBSTITUTE(SUBSTITUTE(SUBSTITUTE(H919," ",""),",",""),";",""))=UPPER(SUBSTITUTE(SUBSTITUTE(SUBSTITUTE(I919," ",""),",",""),";","")),"Correct","Wrong"))</f>
        <v/>
      </c>
      <c r="K919" s="29"/>
      <c r="L919" s="29"/>
      <c r="M919" s="27" t="str">
        <f aca="false">IF(E919="","",IFERROR(INDEX(Lists!$G$5:$G$9,MATCH(E919,Lists!$F$5:$F$9,0)),""))</f>
        <v/>
      </c>
      <c r="N919" s="33" t="str">
        <f aca="false">IF(OR(L919="",M919=""),"",IF(L919&gt;M919,"Slow",IF(AND(J919="Wrong",L919&lt;0.5*M919),"Rushed?","OK")))</f>
        <v/>
      </c>
      <c r="O919" s="30"/>
      <c r="P919" s="30"/>
      <c r="Q919" s="34" t="str">
        <f aca="false">IF(OR(B919="",J919=""),"",IF(OR(J919="Wrong",K919="50-50",K919="Guess"),B919+Lists!$Y$5,""))</f>
        <v/>
      </c>
      <c r="R919" s="29"/>
      <c r="S919" s="34" t="str">
        <f aca="false">IF(Q919="","",B919+Lists!$Y$6)</f>
        <v/>
      </c>
      <c r="T919" s="29"/>
      <c r="U919" s="33" t="str">
        <f aca="true">IF(J919="","",IF(Q919="","—",IF(T919="Correct","Mastered",IF(OR(R919="Wrong",T919="Wrong"),"Keep reviewing",IF(AND(R919="",TODAY()&gt;=Q919),"Retry 1 DUE",IF(AND(R919="Correct",T919="",TODAY()&gt;=S919),"Retry 2 DUE",IF(R919="","Retry 1 scheduled","Retry 2 scheduled")))))))</f>
        <v/>
      </c>
    </row>
    <row r="920" customFormat="false" ht="15" hidden="false" customHeight="false" outlineLevel="0" collapsed="false">
      <c r="A920" s="27" t="str">
        <f aca="false">IF(COUNTA(B920:I920)=0,"",ROW()-4)</f>
        <v/>
      </c>
      <c r="B920" s="28"/>
      <c r="C920" s="29"/>
      <c r="D920" s="30"/>
      <c r="E920" s="29"/>
      <c r="F920" s="30"/>
      <c r="G920" s="31"/>
      <c r="H920" s="32"/>
      <c r="I920" s="32"/>
      <c r="J920" s="33" t="str">
        <f aca="false">IF(OR(H920="",I920=""),"",IF(UPPER(SUBSTITUTE(SUBSTITUTE(SUBSTITUTE(H920," ",""),",",""),";",""))=UPPER(SUBSTITUTE(SUBSTITUTE(SUBSTITUTE(I920," ",""),",",""),";","")),"Correct","Wrong"))</f>
        <v/>
      </c>
      <c r="K920" s="29"/>
      <c r="L920" s="29"/>
      <c r="M920" s="27" t="str">
        <f aca="false">IF(E920="","",IFERROR(INDEX(Lists!$G$5:$G$9,MATCH(E920,Lists!$F$5:$F$9,0)),""))</f>
        <v/>
      </c>
      <c r="N920" s="33" t="str">
        <f aca="false">IF(OR(L920="",M920=""),"",IF(L920&gt;M920,"Slow",IF(AND(J920="Wrong",L920&lt;0.5*M920),"Rushed?","OK")))</f>
        <v/>
      </c>
      <c r="O920" s="30"/>
      <c r="P920" s="30"/>
      <c r="Q920" s="34" t="str">
        <f aca="false">IF(OR(B920="",J920=""),"",IF(OR(J920="Wrong",K920="50-50",K920="Guess"),B920+Lists!$Y$5,""))</f>
        <v/>
      </c>
      <c r="R920" s="29"/>
      <c r="S920" s="34" t="str">
        <f aca="false">IF(Q920="","",B920+Lists!$Y$6)</f>
        <v/>
      </c>
      <c r="T920" s="29"/>
      <c r="U920" s="33" t="str">
        <f aca="true">IF(J920="","",IF(Q920="","—",IF(T920="Correct","Mastered",IF(OR(R920="Wrong",T920="Wrong"),"Keep reviewing",IF(AND(R920="",TODAY()&gt;=Q920),"Retry 1 DUE",IF(AND(R920="Correct",T920="",TODAY()&gt;=S920),"Retry 2 DUE",IF(R920="","Retry 1 scheduled","Retry 2 scheduled")))))))</f>
        <v/>
      </c>
    </row>
    <row r="921" customFormat="false" ht="15" hidden="false" customHeight="false" outlineLevel="0" collapsed="false">
      <c r="A921" s="27" t="str">
        <f aca="false">IF(COUNTA(B921:I921)=0,"",ROW()-4)</f>
        <v/>
      </c>
      <c r="B921" s="28"/>
      <c r="C921" s="29"/>
      <c r="D921" s="30"/>
      <c r="E921" s="29"/>
      <c r="F921" s="30"/>
      <c r="G921" s="31"/>
      <c r="H921" s="32"/>
      <c r="I921" s="32"/>
      <c r="J921" s="33" t="str">
        <f aca="false">IF(OR(H921="",I921=""),"",IF(UPPER(SUBSTITUTE(SUBSTITUTE(SUBSTITUTE(H921," ",""),",",""),";",""))=UPPER(SUBSTITUTE(SUBSTITUTE(SUBSTITUTE(I921," ",""),",",""),";","")),"Correct","Wrong"))</f>
        <v/>
      </c>
      <c r="K921" s="29"/>
      <c r="L921" s="29"/>
      <c r="M921" s="27" t="str">
        <f aca="false">IF(E921="","",IFERROR(INDEX(Lists!$G$5:$G$9,MATCH(E921,Lists!$F$5:$F$9,0)),""))</f>
        <v/>
      </c>
      <c r="N921" s="33" t="str">
        <f aca="false">IF(OR(L921="",M921=""),"",IF(L921&gt;M921,"Slow",IF(AND(J921="Wrong",L921&lt;0.5*M921),"Rushed?","OK")))</f>
        <v/>
      </c>
      <c r="O921" s="30"/>
      <c r="P921" s="30"/>
      <c r="Q921" s="34" t="str">
        <f aca="false">IF(OR(B921="",J921=""),"",IF(OR(J921="Wrong",K921="50-50",K921="Guess"),B921+Lists!$Y$5,""))</f>
        <v/>
      </c>
      <c r="R921" s="29"/>
      <c r="S921" s="34" t="str">
        <f aca="false">IF(Q921="","",B921+Lists!$Y$6)</f>
        <v/>
      </c>
      <c r="T921" s="29"/>
      <c r="U921" s="33" t="str">
        <f aca="true">IF(J921="","",IF(Q921="","—",IF(T921="Correct","Mastered",IF(OR(R921="Wrong",T921="Wrong"),"Keep reviewing",IF(AND(R921="",TODAY()&gt;=Q921),"Retry 1 DUE",IF(AND(R921="Correct",T921="",TODAY()&gt;=S921),"Retry 2 DUE",IF(R921="","Retry 1 scheduled","Retry 2 scheduled")))))))</f>
        <v/>
      </c>
    </row>
    <row r="922" customFormat="false" ht="15" hidden="false" customHeight="false" outlineLevel="0" collapsed="false">
      <c r="A922" s="27" t="str">
        <f aca="false">IF(COUNTA(B922:I922)=0,"",ROW()-4)</f>
        <v/>
      </c>
      <c r="B922" s="28"/>
      <c r="C922" s="29"/>
      <c r="D922" s="30"/>
      <c r="E922" s="29"/>
      <c r="F922" s="30"/>
      <c r="G922" s="31"/>
      <c r="H922" s="32"/>
      <c r="I922" s="32"/>
      <c r="J922" s="33" t="str">
        <f aca="false">IF(OR(H922="",I922=""),"",IF(UPPER(SUBSTITUTE(SUBSTITUTE(SUBSTITUTE(H922," ",""),",",""),";",""))=UPPER(SUBSTITUTE(SUBSTITUTE(SUBSTITUTE(I922," ",""),",",""),";","")),"Correct","Wrong"))</f>
        <v/>
      </c>
      <c r="K922" s="29"/>
      <c r="L922" s="29"/>
      <c r="M922" s="27" t="str">
        <f aca="false">IF(E922="","",IFERROR(INDEX(Lists!$G$5:$G$9,MATCH(E922,Lists!$F$5:$F$9,0)),""))</f>
        <v/>
      </c>
      <c r="N922" s="33" t="str">
        <f aca="false">IF(OR(L922="",M922=""),"",IF(L922&gt;M922,"Slow",IF(AND(J922="Wrong",L922&lt;0.5*M922),"Rushed?","OK")))</f>
        <v/>
      </c>
      <c r="O922" s="30"/>
      <c r="P922" s="30"/>
      <c r="Q922" s="34" t="str">
        <f aca="false">IF(OR(B922="",J922=""),"",IF(OR(J922="Wrong",K922="50-50",K922="Guess"),B922+Lists!$Y$5,""))</f>
        <v/>
      </c>
      <c r="R922" s="29"/>
      <c r="S922" s="34" t="str">
        <f aca="false">IF(Q922="","",B922+Lists!$Y$6)</f>
        <v/>
      </c>
      <c r="T922" s="29"/>
      <c r="U922" s="33" t="str">
        <f aca="true">IF(J922="","",IF(Q922="","—",IF(T922="Correct","Mastered",IF(OR(R922="Wrong",T922="Wrong"),"Keep reviewing",IF(AND(R922="",TODAY()&gt;=Q922),"Retry 1 DUE",IF(AND(R922="Correct",T922="",TODAY()&gt;=S922),"Retry 2 DUE",IF(R922="","Retry 1 scheduled","Retry 2 scheduled")))))))</f>
        <v/>
      </c>
    </row>
    <row r="923" customFormat="false" ht="15" hidden="false" customHeight="false" outlineLevel="0" collapsed="false">
      <c r="A923" s="27" t="str">
        <f aca="false">IF(COUNTA(B923:I923)=0,"",ROW()-4)</f>
        <v/>
      </c>
      <c r="B923" s="28"/>
      <c r="C923" s="29"/>
      <c r="D923" s="30"/>
      <c r="E923" s="29"/>
      <c r="F923" s="30"/>
      <c r="G923" s="31"/>
      <c r="H923" s="32"/>
      <c r="I923" s="32"/>
      <c r="J923" s="33" t="str">
        <f aca="false">IF(OR(H923="",I923=""),"",IF(UPPER(SUBSTITUTE(SUBSTITUTE(SUBSTITUTE(H923," ",""),",",""),";",""))=UPPER(SUBSTITUTE(SUBSTITUTE(SUBSTITUTE(I923," ",""),",",""),";","")),"Correct","Wrong"))</f>
        <v/>
      </c>
      <c r="K923" s="29"/>
      <c r="L923" s="29"/>
      <c r="M923" s="27" t="str">
        <f aca="false">IF(E923="","",IFERROR(INDEX(Lists!$G$5:$G$9,MATCH(E923,Lists!$F$5:$F$9,0)),""))</f>
        <v/>
      </c>
      <c r="N923" s="33" t="str">
        <f aca="false">IF(OR(L923="",M923=""),"",IF(L923&gt;M923,"Slow",IF(AND(J923="Wrong",L923&lt;0.5*M923),"Rushed?","OK")))</f>
        <v/>
      </c>
      <c r="O923" s="30"/>
      <c r="P923" s="30"/>
      <c r="Q923" s="34" t="str">
        <f aca="false">IF(OR(B923="",J923=""),"",IF(OR(J923="Wrong",K923="50-50",K923="Guess"),B923+Lists!$Y$5,""))</f>
        <v/>
      </c>
      <c r="R923" s="29"/>
      <c r="S923" s="34" t="str">
        <f aca="false">IF(Q923="","",B923+Lists!$Y$6)</f>
        <v/>
      </c>
      <c r="T923" s="29"/>
      <c r="U923" s="33" t="str">
        <f aca="true">IF(J923="","",IF(Q923="","—",IF(T923="Correct","Mastered",IF(OR(R923="Wrong",T923="Wrong"),"Keep reviewing",IF(AND(R923="",TODAY()&gt;=Q923),"Retry 1 DUE",IF(AND(R923="Correct",T923="",TODAY()&gt;=S923),"Retry 2 DUE",IF(R923="","Retry 1 scheduled","Retry 2 scheduled")))))))</f>
        <v/>
      </c>
    </row>
    <row r="924" customFormat="false" ht="15" hidden="false" customHeight="false" outlineLevel="0" collapsed="false">
      <c r="A924" s="27" t="str">
        <f aca="false">IF(COUNTA(B924:I924)=0,"",ROW()-4)</f>
        <v/>
      </c>
      <c r="B924" s="28"/>
      <c r="C924" s="29"/>
      <c r="D924" s="30"/>
      <c r="E924" s="29"/>
      <c r="F924" s="30"/>
      <c r="G924" s="31"/>
      <c r="H924" s="32"/>
      <c r="I924" s="32"/>
      <c r="J924" s="33" t="str">
        <f aca="false">IF(OR(H924="",I924=""),"",IF(UPPER(SUBSTITUTE(SUBSTITUTE(SUBSTITUTE(H924," ",""),",",""),";",""))=UPPER(SUBSTITUTE(SUBSTITUTE(SUBSTITUTE(I924," ",""),",",""),";","")),"Correct","Wrong"))</f>
        <v/>
      </c>
      <c r="K924" s="29"/>
      <c r="L924" s="29"/>
      <c r="M924" s="27" t="str">
        <f aca="false">IF(E924="","",IFERROR(INDEX(Lists!$G$5:$G$9,MATCH(E924,Lists!$F$5:$F$9,0)),""))</f>
        <v/>
      </c>
      <c r="N924" s="33" t="str">
        <f aca="false">IF(OR(L924="",M924=""),"",IF(L924&gt;M924,"Slow",IF(AND(J924="Wrong",L924&lt;0.5*M924),"Rushed?","OK")))</f>
        <v/>
      </c>
      <c r="O924" s="30"/>
      <c r="P924" s="30"/>
      <c r="Q924" s="34" t="str">
        <f aca="false">IF(OR(B924="",J924=""),"",IF(OR(J924="Wrong",K924="50-50",K924="Guess"),B924+Lists!$Y$5,""))</f>
        <v/>
      </c>
      <c r="R924" s="29"/>
      <c r="S924" s="34" t="str">
        <f aca="false">IF(Q924="","",B924+Lists!$Y$6)</f>
        <v/>
      </c>
      <c r="T924" s="29"/>
      <c r="U924" s="33" t="str">
        <f aca="true">IF(J924="","",IF(Q924="","—",IF(T924="Correct","Mastered",IF(OR(R924="Wrong",T924="Wrong"),"Keep reviewing",IF(AND(R924="",TODAY()&gt;=Q924),"Retry 1 DUE",IF(AND(R924="Correct",T924="",TODAY()&gt;=S924),"Retry 2 DUE",IF(R924="","Retry 1 scheduled","Retry 2 scheduled")))))))</f>
        <v/>
      </c>
    </row>
    <row r="925" customFormat="false" ht="15" hidden="false" customHeight="false" outlineLevel="0" collapsed="false">
      <c r="A925" s="27" t="str">
        <f aca="false">IF(COUNTA(B925:I925)=0,"",ROW()-4)</f>
        <v/>
      </c>
      <c r="B925" s="28"/>
      <c r="C925" s="29"/>
      <c r="D925" s="30"/>
      <c r="E925" s="29"/>
      <c r="F925" s="30"/>
      <c r="G925" s="31"/>
      <c r="H925" s="32"/>
      <c r="I925" s="32"/>
      <c r="J925" s="33" t="str">
        <f aca="false">IF(OR(H925="",I925=""),"",IF(UPPER(SUBSTITUTE(SUBSTITUTE(SUBSTITUTE(H925," ",""),",",""),";",""))=UPPER(SUBSTITUTE(SUBSTITUTE(SUBSTITUTE(I925," ",""),",",""),";","")),"Correct","Wrong"))</f>
        <v/>
      </c>
      <c r="K925" s="29"/>
      <c r="L925" s="29"/>
      <c r="M925" s="27" t="str">
        <f aca="false">IF(E925="","",IFERROR(INDEX(Lists!$G$5:$G$9,MATCH(E925,Lists!$F$5:$F$9,0)),""))</f>
        <v/>
      </c>
      <c r="N925" s="33" t="str">
        <f aca="false">IF(OR(L925="",M925=""),"",IF(L925&gt;M925,"Slow",IF(AND(J925="Wrong",L925&lt;0.5*M925),"Rushed?","OK")))</f>
        <v/>
      </c>
      <c r="O925" s="30"/>
      <c r="P925" s="30"/>
      <c r="Q925" s="34" t="str">
        <f aca="false">IF(OR(B925="",J925=""),"",IF(OR(J925="Wrong",K925="50-50",K925="Guess"),B925+Lists!$Y$5,""))</f>
        <v/>
      </c>
      <c r="R925" s="29"/>
      <c r="S925" s="34" t="str">
        <f aca="false">IF(Q925="","",B925+Lists!$Y$6)</f>
        <v/>
      </c>
      <c r="T925" s="29"/>
      <c r="U925" s="33" t="str">
        <f aca="true">IF(J925="","",IF(Q925="","—",IF(T925="Correct","Mastered",IF(OR(R925="Wrong",T925="Wrong"),"Keep reviewing",IF(AND(R925="",TODAY()&gt;=Q925),"Retry 1 DUE",IF(AND(R925="Correct",T925="",TODAY()&gt;=S925),"Retry 2 DUE",IF(R925="","Retry 1 scheduled","Retry 2 scheduled")))))))</f>
        <v/>
      </c>
    </row>
    <row r="926" customFormat="false" ht="15" hidden="false" customHeight="false" outlineLevel="0" collapsed="false">
      <c r="A926" s="27" t="str">
        <f aca="false">IF(COUNTA(B926:I926)=0,"",ROW()-4)</f>
        <v/>
      </c>
      <c r="B926" s="28"/>
      <c r="C926" s="29"/>
      <c r="D926" s="30"/>
      <c r="E926" s="29"/>
      <c r="F926" s="30"/>
      <c r="G926" s="31"/>
      <c r="H926" s="32"/>
      <c r="I926" s="32"/>
      <c r="J926" s="33" t="str">
        <f aca="false">IF(OR(H926="",I926=""),"",IF(UPPER(SUBSTITUTE(SUBSTITUTE(SUBSTITUTE(H926," ",""),",",""),";",""))=UPPER(SUBSTITUTE(SUBSTITUTE(SUBSTITUTE(I926," ",""),",",""),";","")),"Correct","Wrong"))</f>
        <v/>
      </c>
      <c r="K926" s="29"/>
      <c r="L926" s="29"/>
      <c r="M926" s="27" t="str">
        <f aca="false">IF(E926="","",IFERROR(INDEX(Lists!$G$5:$G$9,MATCH(E926,Lists!$F$5:$F$9,0)),""))</f>
        <v/>
      </c>
      <c r="N926" s="33" t="str">
        <f aca="false">IF(OR(L926="",M926=""),"",IF(L926&gt;M926,"Slow",IF(AND(J926="Wrong",L926&lt;0.5*M926),"Rushed?","OK")))</f>
        <v/>
      </c>
      <c r="O926" s="30"/>
      <c r="P926" s="30"/>
      <c r="Q926" s="34" t="str">
        <f aca="false">IF(OR(B926="",J926=""),"",IF(OR(J926="Wrong",K926="50-50",K926="Guess"),B926+Lists!$Y$5,""))</f>
        <v/>
      </c>
      <c r="R926" s="29"/>
      <c r="S926" s="34" t="str">
        <f aca="false">IF(Q926="","",B926+Lists!$Y$6)</f>
        <v/>
      </c>
      <c r="T926" s="29"/>
      <c r="U926" s="33" t="str">
        <f aca="true">IF(J926="","",IF(Q926="","—",IF(T926="Correct","Mastered",IF(OR(R926="Wrong",T926="Wrong"),"Keep reviewing",IF(AND(R926="",TODAY()&gt;=Q926),"Retry 1 DUE",IF(AND(R926="Correct",T926="",TODAY()&gt;=S926),"Retry 2 DUE",IF(R926="","Retry 1 scheduled","Retry 2 scheduled")))))))</f>
        <v/>
      </c>
    </row>
    <row r="927" customFormat="false" ht="15" hidden="false" customHeight="false" outlineLevel="0" collapsed="false">
      <c r="A927" s="27" t="str">
        <f aca="false">IF(COUNTA(B927:I927)=0,"",ROW()-4)</f>
        <v/>
      </c>
      <c r="B927" s="28"/>
      <c r="C927" s="29"/>
      <c r="D927" s="30"/>
      <c r="E927" s="29"/>
      <c r="F927" s="30"/>
      <c r="G927" s="31"/>
      <c r="H927" s="32"/>
      <c r="I927" s="32"/>
      <c r="J927" s="33" t="str">
        <f aca="false">IF(OR(H927="",I927=""),"",IF(UPPER(SUBSTITUTE(SUBSTITUTE(SUBSTITUTE(H927," ",""),",",""),";",""))=UPPER(SUBSTITUTE(SUBSTITUTE(SUBSTITUTE(I927," ",""),",",""),";","")),"Correct","Wrong"))</f>
        <v/>
      </c>
      <c r="K927" s="29"/>
      <c r="L927" s="29"/>
      <c r="M927" s="27" t="str">
        <f aca="false">IF(E927="","",IFERROR(INDEX(Lists!$G$5:$G$9,MATCH(E927,Lists!$F$5:$F$9,0)),""))</f>
        <v/>
      </c>
      <c r="N927" s="33" t="str">
        <f aca="false">IF(OR(L927="",M927=""),"",IF(L927&gt;M927,"Slow",IF(AND(J927="Wrong",L927&lt;0.5*M927),"Rushed?","OK")))</f>
        <v/>
      </c>
      <c r="O927" s="30"/>
      <c r="P927" s="30"/>
      <c r="Q927" s="34" t="str">
        <f aca="false">IF(OR(B927="",J927=""),"",IF(OR(J927="Wrong",K927="50-50",K927="Guess"),B927+Lists!$Y$5,""))</f>
        <v/>
      </c>
      <c r="R927" s="29"/>
      <c r="S927" s="34" t="str">
        <f aca="false">IF(Q927="","",B927+Lists!$Y$6)</f>
        <v/>
      </c>
      <c r="T927" s="29"/>
      <c r="U927" s="33" t="str">
        <f aca="true">IF(J927="","",IF(Q927="","—",IF(T927="Correct","Mastered",IF(OR(R927="Wrong",T927="Wrong"),"Keep reviewing",IF(AND(R927="",TODAY()&gt;=Q927),"Retry 1 DUE",IF(AND(R927="Correct",T927="",TODAY()&gt;=S927),"Retry 2 DUE",IF(R927="","Retry 1 scheduled","Retry 2 scheduled")))))))</f>
        <v/>
      </c>
    </row>
    <row r="928" customFormat="false" ht="15" hidden="false" customHeight="false" outlineLevel="0" collapsed="false">
      <c r="A928" s="27" t="str">
        <f aca="false">IF(COUNTA(B928:I928)=0,"",ROW()-4)</f>
        <v/>
      </c>
      <c r="B928" s="28"/>
      <c r="C928" s="29"/>
      <c r="D928" s="30"/>
      <c r="E928" s="29"/>
      <c r="F928" s="30"/>
      <c r="G928" s="31"/>
      <c r="H928" s="32"/>
      <c r="I928" s="32"/>
      <c r="J928" s="33" t="str">
        <f aca="false">IF(OR(H928="",I928=""),"",IF(UPPER(SUBSTITUTE(SUBSTITUTE(SUBSTITUTE(H928," ",""),",",""),";",""))=UPPER(SUBSTITUTE(SUBSTITUTE(SUBSTITUTE(I928," ",""),",",""),";","")),"Correct","Wrong"))</f>
        <v/>
      </c>
      <c r="K928" s="29"/>
      <c r="L928" s="29"/>
      <c r="M928" s="27" t="str">
        <f aca="false">IF(E928="","",IFERROR(INDEX(Lists!$G$5:$G$9,MATCH(E928,Lists!$F$5:$F$9,0)),""))</f>
        <v/>
      </c>
      <c r="N928" s="33" t="str">
        <f aca="false">IF(OR(L928="",M928=""),"",IF(L928&gt;M928,"Slow",IF(AND(J928="Wrong",L928&lt;0.5*M928),"Rushed?","OK")))</f>
        <v/>
      </c>
      <c r="O928" s="30"/>
      <c r="P928" s="30"/>
      <c r="Q928" s="34" t="str">
        <f aca="false">IF(OR(B928="",J928=""),"",IF(OR(J928="Wrong",K928="50-50",K928="Guess"),B928+Lists!$Y$5,""))</f>
        <v/>
      </c>
      <c r="R928" s="29"/>
      <c r="S928" s="34" t="str">
        <f aca="false">IF(Q928="","",B928+Lists!$Y$6)</f>
        <v/>
      </c>
      <c r="T928" s="29"/>
      <c r="U928" s="33" t="str">
        <f aca="true">IF(J928="","",IF(Q928="","—",IF(T928="Correct","Mastered",IF(OR(R928="Wrong",T928="Wrong"),"Keep reviewing",IF(AND(R928="",TODAY()&gt;=Q928),"Retry 1 DUE",IF(AND(R928="Correct",T928="",TODAY()&gt;=S928),"Retry 2 DUE",IF(R928="","Retry 1 scheduled","Retry 2 scheduled")))))))</f>
        <v/>
      </c>
    </row>
    <row r="929" customFormat="false" ht="15" hidden="false" customHeight="false" outlineLevel="0" collapsed="false">
      <c r="A929" s="27" t="str">
        <f aca="false">IF(COUNTA(B929:I929)=0,"",ROW()-4)</f>
        <v/>
      </c>
      <c r="B929" s="28"/>
      <c r="C929" s="29"/>
      <c r="D929" s="30"/>
      <c r="E929" s="29"/>
      <c r="F929" s="30"/>
      <c r="G929" s="31"/>
      <c r="H929" s="32"/>
      <c r="I929" s="32"/>
      <c r="J929" s="33" t="str">
        <f aca="false">IF(OR(H929="",I929=""),"",IF(UPPER(SUBSTITUTE(SUBSTITUTE(SUBSTITUTE(H929," ",""),",",""),";",""))=UPPER(SUBSTITUTE(SUBSTITUTE(SUBSTITUTE(I929," ",""),",",""),";","")),"Correct","Wrong"))</f>
        <v/>
      </c>
      <c r="K929" s="29"/>
      <c r="L929" s="29"/>
      <c r="M929" s="27" t="str">
        <f aca="false">IF(E929="","",IFERROR(INDEX(Lists!$G$5:$G$9,MATCH(E929,Lists!$F$5:$F$9,0)),""))</f>
        <v/>
      </c>
      <c r="N929" s="33" t="str">
        <f aca="false">IF(OR(L929="",M929=""),"",IF(L929&gt;M929,"Slow",IF(AND(J929="Wrong",L929&lt;0.5*M929),"Rushed?","OK")))</f>
        <v/>
      </c>
      <c r="O929" s="30"/>
      <c r="P929" s="30"/>
      <c r="Q929" s="34" t="str">
        <f aca="false">IF(OR(B929="",J929=""),"",IF(OR(J929="Wrong",K929="50-50",K929="Guess"),B929+Lists!$Y$5,""))</f>
        <v/>
      </c>
      <c r="R929" s="29"/>
      <c r="S929" s="34" t="str">
        <f aca="false">IF(Q929="","",B929+Lists!$Y$6)</f>
        <v/>
      </c>
      <c r="T929" s="29"/>
      <c r="U929" s="33" t="str">
        <f aca="true">IF(J929="","",IF(Q929="","—",IF(T929="Correct","Mastered",IF(OR(R929="Wrong",T929="Wrong"),"Keep reviewing",IF(AND(R929="",TODAY()&gt;=Q929),"Retry 1 DUE",IF(AND(R929="Correct",T929="",TODAY()&gt;=S929),"Retry 2 DUE",IF(R929="","Retry 1 scheduled","Retry 2 scheduled")))))))</f>
        <v/>
      </c>
    </row>
    <row r="930" customFormat="false" ht="15" hidden="false" customHeight="false" outlineLevel="0" collapsed="false">
      <c r="A930" s="27" t="str">
        <f aca="false">IF(COUNTA(B930:I930)=0,"",ROW()-4)</f>
        <v/>
      </c>
      <c r="B930" s="28"/>
      <c r="C930" s="29"/>
      <c r="D930" s="30"/>
      <c r="E930" s="29"/>
      <c r="F930" s="30"/>
      <c r="G930" s="31"/>
      <c r="H930" s="32"/>
      <c r="I930" s="32"/>
      <c r="J930" s="33" t="str">
        <f aca="false">IF(OR(H930="",I930=""),"",IF(UPPER(SUBSTITUTE(SUBSTITUTE(SUBSTITUTE(H930," ",""),",",""),";",""))=UPPER(SUBSTITUTE(SUBSTITUTE(SUBSTITUTE(I930," ",""),",",""),";","")),"Correct","Wrong"))</f>
        <v/>
      </c>
      <c r="K930" s="29"/>
      <c r="L930" s="29"/>
      <c r="M930" s="27" t="str">
        <f aca="false">IF(E930="","",IFERROR(INDEX(Lists!$G$5:$G$9,MATCH(E930,Lists!$F$5:$F$9,0)),""))</f>
        <v/>
      </c>
      <c r="N930" s="33" t="str">
        <f aca="false">IF(OR(L930="",M930=""),"",IF(L930&gt;M930,"Slow",IF(AND(J930="Wrong",L930&lt;0.5*M930),"Rushed?","OK")))</f>
        <v/>
      </c>
      <c r="O930" s="30"/>
      <c r="P930" s="30"/>
      <c r="Q930" s="34" t="str">
        <f aca="false">IF(OR(B930="",J930=""),"",IF(OR(J930="Wrong",K930="50-50",K930="Guess"),B930+Lists!$Y$5,""))</f>
        <v/>
      </c>
      <c r="R930" s="29"/>
      <c r="S930" s="34" t="str">
        <f aca="false">IF(Q930="","",B930+Lists!$Y$6)</f>
        <v/>
      </c>
      <c r="T930" s="29"/>
      <c r="U930" s="33" t="str">
        <f aca="true">IF(J930="","",IF(Q930="","—",IF(T930="Correct","Mastered",IF(OR(R930="Wrong",T930="Wrong"),"Keep reviewing",IF(AND(R930="",TODAY()&gt;=Q930),"Retry 1 DUE",IF(AND(R930="Correct",T930="",TODAY()&gt;=S930),"Retry 2 DUE",IF(R930="","Retry 1 scheduled","Retry 2 scheduled")))))))</f>
        <v/>
      </c>
    </row>
    <row r="931" customFormat="false" ht="15" hidden="false" customHeight="false" outlineLevel="0" collapsed="false">
      <c r="A931" s="27" t="str">
        <f aca="false">IF(COUNTA(B931:I931)=0,"",ROW()-4)</f>
        <v/>
      </c>
      <c r="B931" s="28"/>
      <c r="C931" s="29"/>
      <c r="D931" s="30"/>
      <c r="E931" s="29"/>
      <c r="F931" s="30"/>
      <c r="G931" s="31"/>
      <c r="H931" s="32"/>
      <c r="I931" s="32"/>
      <c r="J931" s="33" t="str">
        <f aca="false">IF(OR(H931="",I931=""),"",IF(UPPER(SUBSTITUTE(SUBSTITUTE(SUBSTITUTE(H931," ",""),",",""),";",""))=UPPER(SUBSTITUTE(SUBSTITUTE(SUBSTITUTE(I931," ",""),",",""),";","")),"Correct","Wrong"))</f>
        <v/>
      </c>
      <c r="K931" s="29"/>
      <c r="L931" s="29"/>
      <c r="M931" s="27" t="str">
        <f aca="false">IF(E931="","",IFERROR(INDEX(Lists!$G$5:$G$9,MATCH(E931,Lists!$F$5:$F$9,0)),""))</f>
        <v/>
      </c>
      <c r="N931" s="33" t="str">
        <f aca="false">IF(OR(L931="",M931=""),"",IF(L931&gt;M931,"Slow",IF(AND(J931="Wrong",L931&lt;0.5*M931),"Rushed?","OK")))</f>
        <v/>
      </c>
      <c r="O931" s="30"/>
      <c r="P931" s="30"/>
      <c r="Q931" s="34" t="str">
        <f aca="false">IF(OR(B931="",J931=""),"",IF(OR(J931="Wrong",K931="50-50",K931="Guess"),B931+Lists!$Y$5,""))</f>
        <v/>
      </c>
      <c r="R931" s="29"/>
      <c r="S931" s="34" t="str">
        <f aca="false">IF(Q931="","",B931+Lists!$Y$6)</f>
        <v/>
      </c>
      <c r="T931" s="29"/>
      <c r="U931" s="33" t="str">
        <f aca="true">IF(J931="","",IF(Q931="","—",IF(T931="Correct","Mastered",IF(OR(R931="Wrong",T931="Wrong"),"Keep reviewing",IF(AND(R931="",TODAY()&gt;=Q931),"Retry 1 DUE",IF(AND(R931="Correct",T931="",TODAY()&gt;=S931),"Retry 2 DUE",IF(R931="","Retry 1 scheduled","Retry 2 scheduled")))))))</f>
        <v/>
      </c>
    </row>
    <row r="932" customFormat="false" ht="15" hidden="false" customHeight="false" outlineLevel="0" collapsed="false">
      <c r="A932" s="27" t="str">
        <f aca="false">IF(COUNTA(B932:I932)=0,"",ROW()-4)</f>
        <v/>
      </c>
      <c r="B932" s="28"/>
      <c r="C932" s="29"/>
      <c r="D932" s="30"/>
      <c r="E932" s="29"/>
      <c r="F932" s="30"/>
      <c r="G932" s="31"/>
      <c r="H932" s="32"/>
      <c r="I932" s="32"/>
      <c r="J932" s="33" t="str">
        <f aca="false">IF(OR(H932="",I932=""),"",IF(UPPER(SUBSTITUTE(SUBSTITUTE(SUBSTITUTE(H932," ",""),",",""),";",""))=UPPER(SUBSTITUTE(SUBSTITUTE(SUBSTITUTE(I932," ",""),",",""),";","")),"Correct","Wrong"))</f>
        <v/>
      </c>
      <c r="K932" s="29"/>
      <c r="L932" s="29"/>
      <c r="M932" s="27" t="str">
        <f aca="false">IF(E932="","",IFERROR(INDEX(Lists!$G$5:$G$9,MATCH(E932,Lists!$F$5:$F$9,0)),""))</f>
        <v/>
      </c>
      <c r="N932" s="33" t="str">
        <f aca="false">IF(OR(L932="",M932=""),"",IF(L932&gt;M932,"Slow",IF(AND(J932="Wrong",L932&lt;0.5*M932),"Rushed?","OK")))</f>
        <v/>
      </c>
      <c r="O932" s="30"/>
      <c r="P932" s="30"/>
      <c r="Q932" s="34" t="str">
        <f aca="false">IF(OR(B932="",J932=""),"",IF(OR(J932="Wrong",K932="50-50",K932="Guess"),B932+Lists!$Y$5,""))</f>
        <v/>
      </c>
      <c r="R932" s="29"/>
      <c r="S932" s="34" t="str">
        <f aca="false">IF(Q932="","",B932+Lists!$Y$6)</f>
        <v/>
      </c>
      <c r="T932" s="29"/>
      <c r="U932" s="33" t="str">
        <f aca="true">IF(J932="","",IF(Q932="","—",IF(T932="Correct","Mastered",IF(OR(R932="Wrong",T932="Wrong"),"Keep reviewing",IF(AND(R932="",TODAY()&gt;=Q932),"Retry 1 DUE",IF(AND(R932="Correct",T932="",TODAY()&gt;=S932),"Retry 2 DUE",IF(R932="","Retry 1 scheduled","Retry 2 scheduled")))))))</f>
        <v/>
      </c>
    </row>
    <row r="933" customFormat="false" ht="15" hidden="false" customHeight="false" outlineLevel="0" collapsed="false">
      <c r="A933" s="27" t="str">
        <f aca="false">IF(COUNTA(B933:I933)=0,"",ROW()-4)</f>
        <v/>
      </c>
      <c r="B933" s="28"/>
      <c r="C933" s="29"/>
      <c r="D933" s="30"/>
      <c r="E933" s="29"/>
      <c r="F933" s="30"/>
      <c r="G933" s="31"/>
      <c r="H933" s="32"/>
      <c r="I933" s="32"/>
      <c r="J933" s="33" t="str">
        <f aca="false">IF(OR(H933="",I933=""),"",IF(UPPER(SUBSTITUTE(SUBSTITUTE(SUBSTITUTE(H933," ",""),",",""),";",""))=UPPER(SUBSTITUTE(SUBSTITUTE(SUBSTITUTE(I933," ",""),",",""),";","")),"Correct","Wrong"))</f>
        <v/>
      </c>
      <c r="K933" s="29"/>
      <c r="L933" s="29"/>
      <c r="M933" s="27" t="str">
        <f aca="false">IF(E933="","",IFERROR(INDEX(Lists!$G$5:$G$9,MATCH(E933,Lists!$F$5:$F$9,0)),""))</f>
        <v/>
      </c>
      <c r="N933" s="33" t="str">
        <f aca="false">IF(OR(L933="",M933=""),"",IF(L933&gt;M933,"Slow",IF(AND(J933="Wrong",L933&lt;0.5*M933),"Rushed?","OK")))</f>
        <v/>
      </c>
      <c r="O933" s="30"/>
      <c r="P933" s="30"/>
      <c r="Q933" s="34" t="str">
        <f aca="false">IF(OR(B933="",J933=""),"",IF(OR(J933="Wrong",K933="50-50",K933="Guess"),B933+Lists!$Y$5,""))</f>
        <v/>
      </c>
      <c r="R933" s="29"/>
      <c r="S933" s="34" t="str">
        <f aca="false">IF(Q933="","",B933+Lists!$Y$6)</f>
        <v/>
      </c>
      <c r="T933" s="29"/>
      <c r="U933" s="33" t="str">
        <f aca="true">IF(J933="","",IF(Q933="","—",IF(T933="Correct","Mastered",IF(OR(R933="Wrong",T933="Wrong"),"Keep reviewing",IF(AND(R933="",TODAY()&gt;=Q933),"Retry 1 DUE",IF(AND(R933="Correct",T933="",TODAY()&gt;=S933),"Retry 2 DUE",IF(R933="","Retry 1 scheduled","Retry 2 scheduled")))))))</f>
        <v/>
      </c>
    </row>
    <row r="934" customFormat="false" ht="15" hidden="false" customHeight="false" outlineLevel="0" collapsed="false">
      <c r="A934" s="27" t="str">
        <f aca="false">IF(COUNTA(B934:I934)=0,"",ROW()-4)</f>
        <v/>
      </c>
      <c r="B934" s="28"/>
      <c r="C934" s="29"/>
      <c r="D934" s="30"/>
      <c r="E934" s="29"/>
      <c r="F934" s="30"/>
      <c r="G934" s="31"/>
      <c r="H934" s="32"/>
      <c r="I934" s="32"/>
      <c r="J934" s="33" t="str">
        <f aca="false">IF(OR(H934="",I934=""),"",IF(UPPER(SUBSTITUTE(SUBSTITUTE(SUBSTITUTE(H934," ",""),",",""),";",""))=UPPER(SUBSTITUTE(SUBSTITUTE(SUBSTITUTE(I934," ",""),",",""),";","")),"Correct","Wrong"))</f>
        <v/>
      </c>
      <c r="K934" s="29"/>
      <c r="L934" s="29"/>
      <c r="M934" s="27" t="str">
        <f aca="false">IF(E934="","",IFERROR(INDEX(Lists!$G$5:$G$9,MATCH(E934,Lists!$F$5:$F$9,0)),""))</f>
        <v/>
      </c>
      <c r="N934" s="33" t="str">
        <f aca="false">IF(OR(L934="",M934=""),"",IF(L934&gt;M934,"Slow",IF(AND(J934="Wrong",L934&lt;0.5*M934),"Rushed?","OK")))</f>
        <v/>
      </c>
      <c r="O934" s="30"/>
      <c r="P934" s="30"/>
      <c r="Q934" s="34" t="str">
        <f aca="false">IF(OR(B934="",J934=""),"",IF(OR(J934="Wrong",K934="50-50",K934="Guess"),B934+Lists!$Y$5,""))</f>
        <v/>
      </c>
      <c r="R934" s="29"/>
      <c r="S934" s="34" t="str">
        <f aca="false">IF(Q934="","",B934+Lists!$Y$6)</f>
        <v/>
      </c>
      <c r="T934" s="29"/>
      <c r="U934" s="33" t="str">
        <f aca="true">IF(J934="","",IF(Q934="","—",IF(T934="Correct","Mastered",IF(OR(R934="Wrong",T934="Wrong"),"Keep reviewing",IF(AND(R934="",TODAY()&gt;=Q934),"Retry 1 DUE",IF(AND(R934="Correct",T934="",TODAY()&gt;=S934),"Retry 2 DUE",IF(R934="","Retry 1 scheduled","Retry 2 scheduled")))))))</f>
        <v/>
      </c>
    </row>
    <row r="935" customFormat="false" ht="15" hidden="false" customHeight="false" outlineLevel="0" collapsed="false">
      <c r="A935" s="27" t="str">
        <f aca="false">IF(COUNTA(B935:I935)=0,"",ROW()-4)</f>
        <v/>
      </c>
      <c r="B935" s="28"/>
      <c r="C935" s="29"/>
      <c r="D935" s="30"/>
      <c r="E935" s="29"/>
      <c r="F935" s="30"/>
      <c r="G935" s="31"/>
      <c r="H935" s="32"/>
      <c r="I935" s="32"/>
      <c r="J935" s="33" t="str">
        <f aca="false">IF(OR(H935="",I935=""),"",IF(UPPER(SUBSTITUTE(SUBSTITUTE(SUBSTITUTE(H935," ",""),",",""),";",""))=UPPER(SUBSTITUTE(SUBSTITUTE(SUBSTITUTE(I935," ",""),",",""),";","")),"Correct","Wrong"))</f>
        <v/>
      </c>
      <c r="K935" s="29"/>
      <c r="L935" s="29"/>
      <c r="M935" s="27" t="str">
        <f aca="false">IF(E935="","",IFERROR(INDEX(Lists!$G$5:$G$9,MATCH(E935,Lists!$F$5:$F$9,0)),""))</f>
        <v/>
      </c>
      <c r="N935" s="33" t="str">
        <f aca="false">IF(OR(L935="",M935=""),"",IF(L935&gt;M935,"Slow",IF(AND(J935="Wrong",L935&lt;0.5*M935),"Rushed?","OK")))</f>
        <v/>
      </c>
      <c r="O935" s="30"/>
      <c r="P935" s="30"/>
      <c r="Q935" s="34" t="str">
        <f aca="false">IF(OR(B935="",J935=""),"",IF(OR(J935="Wrong",K935="50-50",K935="Guess"),B935+Lists!$Y$5,""))</f>
        <v/>
      </c>
      <c r="R935" s="29"/>
      <c r="S935" s="34" t="str">
        <f aca="false">IF(Q935="","",B935+Lists!$Y$6)</f>
        <v/>
      </c>
      <c r="T935" s="29"/>
      <c r="U935" s="33" t="str">
        <f aca="true">IF(J935="","",IF(Q935="","—",IF(T935="Correct","Mastered",IF(OR(R935="Wrong",T935="Wrong"),"Keep reviewing",IF(AND(R935="",TODAY()&gt;=Q935),"Retry 1 DUE",IF(AND(R935="Correct",T935="",TODAY()&gt;=S935),"Retry 2 DUE",IF(R935="","Retry 1 scheduled","Retry 2 scheduled")))))))</f>
        <v/>
      </c>
    </row>
    <row r="936" customFormat="false" ht="15" hidden="false" customHeight="false" outlineLevel="0" collapsed="false">
      <c r="A936" s="27" t="str">
        <f aca="false">IF(COUNTA(B936:I936)=0,"",ROW()-4)</f>
        <v/>
      </c>
      <c r="B936" s="28"/>
      <c r="C936" s="29"/>
      <c r="D936" s="30"/>
      <c r="E936" s="29"/>
      <c r="F936" s="30"/>
      <c r="G936" s="31"/>
      <c r="H936" s="32"/>
      <c r="I936" s="32"/>
      <c r="J936" s="33" t="str">
        <f aca="false">IF(OR(H936="",I936=""),"",IF(UPPER(SUBSTITUTE(SUBSTITUTE(SUBSTITUTE(H936," ",""),",",""),";",""))=UPPER(SUBSTITUTE(SUBSTITUTE(SUBSTITUTE(I936," ",""),",",""),";","")),"Correct","Wrong"))</f>
        <v/>
      </c>
      <c r="K936" s="29"/>
      <c r="L936" s="29"/>
      <c r="M936" s="27" t="str">
        <f aca="false">IF(E936="","",IFERROR(INDEX(Lists!$G$5:$G$9,MATCH(E936,Lists!$F$5:$F$9,0)),""))</f>
        <v/>
      </c>
      <c r="N936" s="33" t="str">
        <f aca="false">IF(OR(L936="",M936=""),"",IF(L936&gt;M936,"Slow",IF(AND(J936="Wrong",L936&lt;0.5*M936),"Rushed?","OK")))</f>
        <v/>
      </c>
      <c r="O936" s="30"/>
      <c r="P936" s="30"/>
      <c r="Q936" s="34" t="str">
        <f aca="false">IF(OR(B936="",J936=""),"",IF(OR(J936="Wrong",K936="50-50",K936="Guess"),B936+Lists!$Y$5,""))</f>
        <v/>
      </c>
      <c r="R936" s="29"/>
      <c r="S936" s="34" t="str">
        <f aca="false">IF(Q936="","",B936+Lists!$Y$6)</f>
        <v/>
      </c>
      <c r="T936" s="29"/>
      <c r="U936" s="33" t="str">
        <f aca="true">IF(J936="","",IF(Q936="","—",IF(T936="Correct","Mastered",IF(OR(R936="Wrong",T936="Wrong"),"Keep reviewing",IF(AND(R936="",TODAY()&gt;=Q936),"Retry 1 DUE",IF(AND(R936="Correct",T936="",TODAY()&gt;=S936),"Retry 2 DUE",IF(R936="","Retry 1 scheduled","Retry 2 scheduled")))))))</f>
        <v/>
      </c>
    </row>
    <row r="937" customFormat="false" ht="15" hidden="false" customHeight="false" outlineLevel="0" collapsed="false">
      <c r="A937" s="27" t="str">
        <f aca="false">IF(COUNTA(B937:I937)=0,"",ROW()-4)</f>
        <v/>
      </c>
      <c r="B937" s="28"/>
      <c r="C937" s="29"/>
      <c r="D937" s="30"/>
      <c r="E937" s="29"/>
      <c r="F937" s="30"/>
      <c r="G937" s="31"/>
      <c r="H937" s="32"/>
      <c r="I937" s="32"/>
      <c r="J937" s="33" t="str">
        <f aca="false">IF(OR(H937="",I937=""),"",IF(UPPER(SUBSTITUTE(SUBSTITUTE(SUBSTITUTE(H937," ",""),",",""),";",""))=UPPER(SUBSTITUTE(SUBSTITUTE(SUBSTITUTE(I937," ",""),",",""),";","")),"Correct","Wrong"))</f>
        <v/>
      </c>
      <c r="K937" s="29"/>
      <c r="L937" s="29"/>
      <c r="M937" s="27" t="str">
        <f aca="false">IF(E937="","",IFERROR(INDEX(Lists!$G$5:$G$9,MATCH(E937,Lists!$F$5:$F$9,0)),""))</f>
        <v/>
      </c>
      <c r="N937" s="33" t="str">
        <f aca="false">IF(OR(L937="",M937=""),"",IF(L937&gt;M937,"Slow",IF(AND(J937="Wrong",L937&lt;0.5*M937),"Rushed?","OK")))</f>
        <v/>
      </c>
      <c r="O937" s="30"/>
      <c r="P937" s="30"/>
      <c r="Q937" s="34" t="str">
        <f aca="false">IF(OR(B937="",J937=""),"",IF(OR(J937="Wrong",K937="50-50",K937="Guess"),B937+Lists!$Y$5,""))</f>
        <v/>
      </c>
      <c r="R937" s="29"/>
      <c r="S937" s="34" t="str">
        <f aca="false">IF(Q937="","",B937+Lists!$Y$6)</f>
        <v/>
      </c>
      <c r="T937" s="29"/>
      <c r="U937" s="33" t="str">
        <f aca="true">IF(J937="","",IF(Q937="","—",IF(T937="Correct","Mastered",IF(OR(R937="Wrong",T937="Wrong"),"Keep reviewing",IF(AND(R937="",TODAY()&gt;=Q937),"Retry 1 DUE",IF(AND(R937="Correct",T937="",TODAY()&gt;=S937),"Retry 2 DUE",IF(R937="","Retry 1 scheduled","Retry 2 scheduled")))))))</f>
        <v/>
      </c>
    </row>
    <row r="938" customFormat="false" ht="15" hidden="false" customHeight="false" outlineLevel="0" collapsed="false">
      <c r="A938" s="27" t="str">
        <f aca="false">IF(COUNTA(B938:I938)=0,"",ROW()-4)</f>
        <v/>
      </c>
      <c r="B938" s="28"/>
      <c r="C938" s="29"/>
      <c r="D938" s="30"/>
      <c r="E938" s="29"/>
      <c r="F938" s="30"/>
      <c r="G938" s="31"/>
      <c r="H938" s="32"/>
      <c r="I938" s="32"/>
      <c r="J938" s="33" t="str">
        <f aca="false">IF(OR(H938="",I938=""),"",IF(UPPER(SUBSTITUTE(SUBSTITUTE(SUBSTITUTE(H938," ",""),",",""),";",""))=UPPER(SUBSTITUTE(SUBSTITUTE(SUBSTITUTE(I938," ",""),",",""),";","")),"Correct","Wrong"))</f>
        <v/>
      </c>
      <c r="K938" s="29"/>
      <c r="L938" s="29"/>
      <c r="M938" s="27" t="str">
        <f aca="false">IF(E938="","",IFERROR(INDEX(Lists!$G$5:$G$9,MATCH(E938,Lists!$F$5:$F$9,0)),""))</f>
        <v/>
      </c>
      <c r="N938" s="33" t="str">
        <f aca="false">IF(OR(L938="",M938=""),"",IF(L938&gt;M938,"Slow",IF(AND(J938="Wrong",L938&lt;0.5*M938),"Rushed?","OK")))</f>
        <v/>
      </c>
      <c r="O938" s="30"/>
      <c r="P938" s="30"/>
      <c r="Q938" s="34" t="str">
        <f aca="false">IF(OR(B938="",J938=""),"",IF(OR(J938="Wrong",K938="50-50",K938="Guess"),B938+Lists!$Y$5,""))</f>
        <v/>
      </c>
      <c r="R938" s="29"/>
      <c r="S938" s="34" t="str">
        <f aca="false">IF(Q938="","",B938+Lists!$Y$6)</f>
        <v/>
      </c>
      <c r="T938" s="29"/>
      <c r="U938" s="33" t="str">
        <f aca="true">IF(J938="","",IF(Q938="","—",IF(T938="Correct","Mastered",IF(OR(R938="Wrong",T938="Wrong"),"Keep reviewing",IF(AND(R938="",TODAY()&gt;=Q938),"Retry 1 DUE",IF(AND(R938="Correct",T938="",TODAY()&gt;=S938),"Retry 2 DUE",IF(R938="","Retry 1 scheduled","Retry 2 scheduled")))))))</f>
        <v/>
      </c>
    </row>
    <row r="939" customFormat="false" ht="15" hidden="false" customHeight="false" outlineLevel="0" collapsed="false">
      <c r="A939" s="27" t="str">
        <f aca="false">IF(COUNTA(B939:I939)=0,"",ROW()-4)</f>
        <v/>
      </c>
      <c r="B939" s="28"/>
      <c r="C939" s="29"/>
      <c r="D939" s="30"/>
      <c r="E939" s="29"/>
      <c r="F939" s="30"/>
      <c r="G939" s="31"/>
      <c r="H939" s="32"/>
      <c r="I939" s="32"/>
      <c r="J939" s="33" t="str">
        <f aca="false">IF(OR(H939="",I939=""),"",IF(UPPER(SUBSTITUTE(SUBSTITUTE(SUBSTITUTE(H939," ",""),",",""),";",""))=UPPER(SUBSTITUTE(SUBSTITUTE(SUBSTITUTE(I939," ",""),",",""),";","")),"Correct","Wrong"))</f>
        <v/>
      </c>
      <c r="K939" s="29"/>
      <c r="L939" s="29"/>
      <c r="M939" s="27" t="str">
        <f aca="false">IF(E939="","",IFERROR(INDEX(Lists!$G$5:$G$9,MATCH(E939,Lists!$F$5:$F$9,0)),""))</f>
        <v/>
      </c>
      <c r="N939" s="33" t="str">
        <f aca="false">IF(OR(L939="",M939=""),"",IF(L939&gt;M939,"Slow",IF(AND(J939="Wrong",L939&lt;0.5*M939),"Rushed?","OK")))</f>
        <v/>
      </c>
      <c r="O939" s="30"/>
      <c r="P939" s="30"/>
      <c r="Q939" s="34" t="str">
        <f aca="false">IF(OR(B939="",J939=""),"",IF(OR(J939="Wrong",K939="50-50",K939="Guess"),B939+Lists!$Y$5,""))</f>
        <v/>
      </c>
      <c r="R939" s="29"/>
      <c r="S939" s="34" t="str">
        <f aca="false">IF(Q939="","",B939+Lists!$Y$6)</f>
        <v/>
      </c>
      <c r="T939" s="29"/>
      <c r="U939" s="33" t="str">
        <f aca="true">IF(J939="","",IF(Q939="","—",IF(T939="Correct","Mastered",IF(OR(R939="Wrong",T939="Wrong"),"Keep reviewing",IF(AND(R939="",TODAY()&gt;=Q939),"Retry 1 DUE",IF(AND(R939="Correct",T939="",TODAY()&gt;=S939),"Retry 2 DUE",IF(R939="","Retry 1 scheduled","Retry 2 scheduled")))))))</f>
        <v/>
      </c>
    </row>
    <row r="940" customFormat="false" ht="15" hidden="false" customHeight="false" outlineLevel="0" collapsed="false">
      <c r="A940" s="27" t="str">
        <f aca="false">IF(COUNTA(B940:I940)=0,"",ROW()-4)</f>
        <v/>
      </c>
      <c r="B940" s="28"/>
      <c r="C940" s="29"/>
      <c r="D940" s="30"/>
      <c r="E940" s="29"/>
      <c r="F940" s="30"/>
      <c r="G940" s="31"/>
      <c r="H940" s="32"/>
      <c r="I940" s="32"/>
      <c r="J940" s="33" t="str">
        <f aca="false">IF(OR(H940="",I940=""),"",IF(UPPER(SUBSTITUTE(SUBSTITUTE(SUBSTITUTE(H940," ",""),",",""),";",""))=UPPER(SUBSTITUTE(SUBSTITUTE(SUBSTITUTE(I940," ",""),",",""),";","")),"Correct","Wrong"))</f>
        <v/>
      </c>
      <c r="K940" s="29"/>
      <c r="L940" s="29"/>
      <c r="M940" s="27" t="str">
        <f aca="false">IF(E940="","",IFERROR(INDEX(Lists!$G$5:$G$9,MATCH(E940,Lists!$F$5:$F$9,0)),""))</f>
        <v/>
      </c>
      <c r="N940" s="33" t="str">
        <f aca="false">IF(OR(L940="",M940=""),"",IF(L940&gt;M940,"Slow",IF(AND(J940="Wrong",L940&lt;0.5*M940),"Rushed?","OK")))</f>
        <v/>
      </c>
      <c r="O940" s="30"/>
      <c r="P940" s="30"/>
      <c r="Q940" s="34" t="str">
        <f aca="false">IF(OR(B940="",J940=""),"",IF(OR(J940="Wrong",K940="50-50",K940="Guess"),B940+Lists!$Y$5,""))</f>
        <v/>
      </c>
      <c r="R940" s="29"/>
      <c r="S940" s="34" t="str">
        <f aca="false">IF(Q940="","",B940+Lists!$Y$6)</f>
        <v/>
      </c>
      <c r="T940" s="29"/>
      <c r="U940" s="33" t="str">
        <f aca="true">IF(J940="","",IF(Q940="","—",IF(T940="Correct","Mastered",IF(OR(R940="Wrong",T940="Wrong"),"Keep reviewing",IF(AND(R940="",TODAY()&gt;=Q940),"Retry 1 DUE",IF(AND(R940="Correct",T940="",TODAY()&gt;=S940),"Retry 2 DUE",IF(R940="","Retry 1 scheduled","Retry 2 scheduled")))))))</f>
        <v/>
      </c>
    </row>
    <row r="941" customFormat="false" ht="15" hidden="false" customHeight="false" outlineLevel="0" collapsed="false">
      <c r="A941" s="27" t="str">
        <f aca="false">IF(COUNTA(B941:I941)=0,"",ROW()-4)</f>
        <v/>
      </c>
      <c r="B941" s="28"/>
      <c r="C941" s="29"/>
      <c r="D941" s="30"/>
      <c r="E941" s="29"/>
      <c r="F941" s="30"/>
      <c r="G941" s="31"/>
      <c r="H941" s="32"/>
      <c r="I941" s="32"/>
      <c r="J941" s="33" t="str">
        <f aca="false">IF(OR(H941="",I941=""),"",IF(UPPER(SUBSTITUTE(SUBSTITUTE(SUBSTITUTE(H941," ",""),",",""),";",""))=UPPER(SUBSTITUTE(SUBSTITUTE(SUBSTITUTE(I941," ",""),",",""),";","")),"Correct","Wrong"))</f>
        <v/>
      </c>
      <c r="K941" s="29"/>
      <c r="L941" s="29"/>
      <c r="M941" s="27" t="str">
        <f aca="false">IF(E941="","",IFERROR(INDEX(Lists!$G$5:$G$9,MATCH(E941,Lists!$F$5:$F$9,0)),""))</f>
        <v/>
      </c>
      <c r="N941" s="33" t="str">
        <f aca="false">IF(OR(L941="",M941=""),"",IF(L941&gt;M941,"Slow",IF(AND(J941="Wrong",L941&lt;0.5*M941),"Rushed?","OK")))</f>
        <v/>
      </c>
      <c r="O941" s="30"/>
      <c r="P941" s="30"/>
      <c r="Q941" s="34" t="str">
        <f aca="false">IF(OR(B941="",J941=""),"",IF(OR(J941="Wrong",K941="50-50",K941="Guess"),B941+Lists!$Y$5,""))</f>
        <v/>
      </c>
      <c r="R941" s="29"/>
      <c r="S941" s="34" t="str">
        <f aca="false">IF(Q941="","",B941+Lists!$Y$6)</f>
        <v/>
      </c>
      <c r="T941" s="29"/>
      <c r="U941" s="33" t="str">
        <f aca="true">IF(J941="","",IF(Q941="","—",IF(T941="Correct","Mastered",IF(OR(R941="Wrong",T941="Wrong"),"Keep reviewing",IF(AND(R941="",TODAY()&gt;=Q941),"Retry 1 DUE",IF(AND(R941="Correct",T941="",TODAY()&gt;=S941),"Retry 2 DUE",IF(R941="","Retry 1 scheduled","Retry 2 scheduled")))))))</f>
        <v/>
      </c>
    </row>
    <row r="942" customFormat="false" ht="15" hidden="false" customHeight="false" outlineLevel="0" collapsed="false">
      <c r="A942" s="27" t="str">
        <f aca="false">IF(COUNTA(B942:I942)=0,"",ROW()-4)</f>
        <v/>
      </c>
      <c r="B942" s="28"/>
      <c r="C942" s="29"/>
      <c r="D942" s="30"/>
      <c r="E942" s="29"/>
      <c r="F942" s="30"/>
      <c r="G942" s="31"/>
      <c r="H942" s="32"/>
      <c r="I942" s="32"/>
      <c r="J942" s="33" t="str">
        <f aca="false">IF(OR(H942="",I942=""),"",IF(UPPER(SUBSTITUTE(SUBSTITUTE(SUBSTITUTE(H942," ",""),",",""),";",""))=UPPER(SUBSTITUTE(SUBSTITUTE(SUBSTITUTE(I942," ",""),",",""),";","")),"Correct","Wrong"))</f>
        <v/>
      </c>
      <c r="K942" s="29"/>
      <c r="L942" s="29"/>
      <c r="M942" s="27" t="str">
        <f aca="false">IF(E942="","",IFERROR(INDEX(Lists!$G$5:$G$9,MATCH(E942,Lists!$F$5:$F$9,0)),""))</f>
        <v/>
      </c>
      <c r="N942" s="33" t="str">
        <f aca="false">IF(OR(L942="",M942=""),"",IF(L942&gt;M942,"Slow",IF(AND(J942="Wrong",L942&lt;0.5*M942),"Rushed?","OK")))</f>
        <v/>
      </c>
      <c r="O942" s="30"/>
      <c r="P942" s="30"/>
      <c r="Q942" s="34" t="str">
        <f aca="false">IF(OR(B942="",J942=""),"",IF(OR(J942="Wrong",K942="50-50",K942="Guess"),B942+Lists!$Y$5,""))</f>
        <v/>
      </c>
      <c r="R942" s="29"/>
      <c r="S942" s="34" t="str">
        <f aca="false">IF(Q942="","",B942+Lists!$Y$6)</f>
        <v/>
      </c>
      <c r="T942" s="29"/>
      <c r="U942" s="33" t="str">
        <f aca="true">IF(J942="","",IF(Q942="","—",IF(T942="Correct","Mastered",IF(OR(R942="Wrong",T942="Wrong"),"Keep reviewing",IF(AND(R942="",TODAY()&gt;=Q942),"Retry 1 DUE",IF(AND(R942="Correct",T942="",TODAY()&gt;=S942),"Retry 2 DUE",IF(R942="","Retry 1 scheduled","Retry 2 scheduled")))))))</f>
        <v/>
      </c>
    </row>
    <row r="943" customFormat="false" ht="15" hidden="false" customHeight="false" outlineLevel="0" collapsed="false">
      <c r="A943" s="27" t="str">
        <f aca="false">IF(COUNTA(B943:I943)=0,"",ROW()-4)</f>
        <v/>
      </c>
      <c r="B943" s="28"/>
      <c r="C943" s="29"/>
      <c r="D943" s="30"/>
      <c r="E943" s="29"/>
      <c r="F943" s="30"/>
      <c r="G943" s="31"/>
      <c r="H943" s="32"/>
      <c r="I943" s="32"/>
      <c r="J943" s="33" t="str">
        <f aca="false">IF(OR(H943="",I943=""),"",IF(UPPER(SUBSTITUTE(SUBSTITUTE(SUBSTITUTE(H943," ",""),",",""),";",""))=UPPER(SUBSTITUTE(SUBSTITUTE(SUBSTITUTE(I943," ",""),",",""),";","")),"Correct","Wrong"))</f>
        <v/>
      </c>
      <c r="K943" s="29"/>
      <c r="L943" s="29"/>
      <c r="M943" s="27" t="str">
        <f aca="false">IF(E943="","",IFERROR(INDEX(Lists!$G$5:$G$9,MATCH(E943,Lists!$F$5:$F$9,0)),""))</f>
        <v/>
      </c>
      <c r="N943" s="33" t="str">
        <f aca="false">IF(OR(L943="",M943=""),"",IF(L943&gt;M943,"Slow",IF(AND(J943="Wrong",L943&lt;0.5*M943),"Rushed?","OK")))</f>
        <v/>
      </c>
      <c r="O943" s="30"/>
      <c r="P943" s="30"/>
      <c r="Q943" s="34" t="str">
        <f aca="false">IF(OR(B943="",J943=""),"",IF(OR(J943="Wrong",K943="50-50",K943="Guess"),B943+Lists!$Y$5,""))</f>
        <v/>
      </c>
      <c r="R943" s="29"/>
      <c r="S943" s="34" t="str">
        <f aca="false">IF(Q943="","",B943+Lists!$Y$6)</f>
        <v/>
      </c>
      <c r="T943" s="29"/>
      <c r="U943" s="33" t="str">
        <f aca="true">IF(J943="","",IF(Q943="","—",IF(T943="Correct","Mastered",IF(OR(R943="Wrong",T943="Wrong"),"Keep reviewing",IF(AND(R943="",TODAY()&gt;=Q943),"Retry 1 DUE",IF(AND(R943="Correct",T943="",TODAY()&gt;=S943),"Retry 2 DUE",IF(R943="","Retry 1 scheduled","Retry 2 scheduled")))))))</f>
        <v/>
      </c>
    </row>
    <row r="944" customFormat="false" ht="15" hidden="false" customHeight="false" outlineLevel="0" collapsed="false">
      <c r="A944" s="27" t="str">
        <f aca="false">IF(COUNTA(B944:I944)=0,"",ROW()-4)</f>
        <v/>
      </c>
      <c r="B944" s="28"/>
      <c r="C944" s="29"/>
      <c r="D944" s="30"/>
      <c r="E944" s="29"/>
      <c r="F944" s="30"/>
      <c r="G944" s="31"/>
      <c r="H944" s="32"/>
      <c r="I944" s="32"/>
      <c r="J944" s="33" t="str">
        <f aca="false">IF(OR(H944="",I944=""),"",IF(UPPER(SUBSTITUTE(SUBSTITUTE(SUBSTITUTE(H944," ",""),",",""),";",""))=UPPER(SUBSTITUTE(SUBSTITUTE(SUBSTITUTE(I944," ",""),",",""),";","")),"Correct","Wrong"))</f>
        <v/>
      </c>
      <c r="K944" s="29"/>
      <c r="L944" s="29"/>
      <c r="M944" s="27" t="str">
        <f aca="false">IF(E944="","",IFERROR(INDEX(Lists!$G$5:$G$9,MATCH(E944,Lists!$F$5:$F$9,0)),""))</f>
        <v/>
      </c>
      <c r="N944" s="33" t="str">
        <f aca="false">IF(OR(L944="",M944=""),"",IF(L944&gt;M944,"Slow",IF(AND(J944="Wrong",L944&lt;0.5*M944),"Rushed?","OK")))</f>
        <v/>
      </c>
      <c r="O944" s="30"/>
      <c r="P944" s="30"/>
      <c r="Q944" s="34" t="str">
        <f aca="false">IF(OR(B944="",J944=""),"",IF(OR(J944="Wrong",K944="50-50",K944="Guess"),B944+Lists!$Y$5,""))</f>
        <v/>
      </c>
      <c r="R944" s="29"/>
      <c r="S944" s="34" t="str">
        <f aca="false">IF(Q944="","",B944+Lists!$Y$6)</f>
        <v/>
      </c>
      <c r="T944" s="29"/>
      <c r="U944" s="33" t="str">
        <f aca="true">IF(J944="","",IF(Q944="","—",IF(T944="Correct","Mastered",IF(OR(R944="Wrong",T944="Wrong"),"Keep reviewing",IF(AND(R944="",TODAY()&gt;=Q944),"Retry 1 DUE",IF(AND(R944="Correct",T944="",TODAY()&gt;=S944),"Retry 2 DUE",IF(R944="","Retry 1 scheduled","Retry 2 scheduled")))))))</f>
        <v/>
      </c>
    </row>
    <row r="945" customFormat="false" ht="15" hidden="false" customHeight="false" outlineLevel="0" collapsed="false">
      <c r="A945" s="27" t="str">
        <f aca="false">IF(COUNTA(B945:I945)=0,"",ROW()-4)</f>
        <v/>
      </c>
      <c r="B945" s="28"/>
      <c r="C945" s="29"/>
      <c r="D945" s="30"/>
      <c r="E945" s="29"/>
      <c r="F945" s="30"/>
      <c r="G945" s="31"/>
      <c r="H945" s="32"/>
      <c r="I945" s="32"/>
      <c r="J945" s="33" t="str">
        <f aca="false">IF(OR(H945="",I945=""),"",IF(UPPER(SUBSTITUTE(SUBSTITUTE(SUBSTITUTE(H945," ",""),",",""),";",""))=UPPER(SUBSTITUTE(SUBSTITUTE(SUBSTITUTE(I945," ",""),",",""),";","")),"Correct","Wrong"))</f>
        <v/>
      </c>
      <c r="K945" s="29"/>
      <c r="L945" s="29"/>
      <c r="M945" s="27" t="str">
        <f aca="false">IF(E945="","",IFERROR(INDEX(Lists!$G$5:$G$9,MATCH(E945,Lists!$F$5:$F$9,0)),""))</f>
        <v/>
      </c>
      <c r="N945" s="33" t="str">
        <f aca="false">IF(OR(L945="",M945=""),"",IF(L945&gt;M945,"Slow",IF(AND(J945="Wrong",L945&lt;0.5*M945),"Rushed?","OK")))</f>
        <v/>
      </c>
      <c r="O945" s="30"/>
      <c r="P945" s="30"/>
      <c r="Q945" s="34" t="str">
        <f aca="false">IF(OR(B945="",J945=""),"",IF(OR(J945="Wrong",K945="50-50",K945="Guess"),B945+Lists!$Y$5,""))</f>
        <v/>
      </c>
      <c r="R945" s="29"/>
      <c r="S945" s="34" t="str">
        <f aca="false">IF(Q945="","",B945+Lists!$Y$6)</f>
        <v/>
      </c>
      <c r="T945" s="29"/>
      <c r="U945" s="33" t="str">
        <f aca="true">IF(J945="","",IF(Q945="","—",IF(T945="Correct","Mastered",IF(OR(R945="Wrong",T945="Wrong"),"Keep reviewing",IF(AND(R945="",TODAY()&gt;=Q945),"Retry 1 DUE",IF(AND(R945="Correct",T945="",TODAY()&gt;=S945),"Retry 2 DUE",IF(R945="","Retry 1 scheduled","Retry 2 scheduled")))))))</f>
        <v/>
      </c>
    </row>
    <row r="946" customFormat="false" ht="15" hidden="false" customHeight="false" outlineLevel="0" collapsed="false">
      <c r="A946" s="27" t="str">
        <f aca="false">IF(COUNTA(B946:I946)=0,"",ROW()-4)</f>
        <v/>
      </c>
      <c r="B946" s="28"/>
      <c r="C946" s="29"/>
      <c r="D946" s="30"/>
      <c r="E946" s="29"/>
      <c r="F946" s="30"/>
      <c r="G946" s="31"/>
      <c r="H946" s="32"/>
      <c r="I946" s="32"/>
      <c r="J946" s="33" t="str">
        <f aca="false">IF(OR(H946="",I946=""),"",IF(UPPER(SUBSTITUTE(SUBSTITUTE(SUBSTITUTE(H946," ",""),",",""),";",""))=UPPER(SUBSTITUTE(SUBSTITUTE(SUBSTITUTE(I946," ",""),",",""),";","")),"Correct","Wrong"))</f>
        <v/>
      </c>
      <c r="K946" s="29"/>
      <c r="L946" s="29"/>
      <c r="M946" s="27" t="str">
        <f aca="false">IF(E946="","",IFERROR(INDEX(Lists!$G$5:$G$9,MATCH(E946,Lists!$F$5:$F$9,0)),""))</f>
        <v/>
      </c>
      <c r="N946" s="33" t="str">
        <f aca="false">IF(OR(L946="",M946=""),"",IF(L946&gt;M946,"Slow",IF(AND(J946="Wrong",L946&lt;0.5*M946),"Rushed?","OK")))</f>
        <v/>
      </c>
      <c r="O946" s="30"/>
      <c r="P946" s="30"/>
      <c r="Q946" s="34" t="str">
        <f aca="false">IF(OR(B946="",J946=""),"",IF(OR(J946="Wrong",K946="50-50",K946="Guess"),B946+Lists!$Y$5,""))</f>
        <v/>
      </c>
      <c r="R946" s="29"/>
      <c r="S946" s="34" t="str">
        <f aca="false">IF(Q946="","",B946+Lists!$Y$6)</f>
        <v/>
      </c>
      <c r="T946" s="29"/>
      <c r="U946" s="33" t="str">
        <f aca="true">IF(J946="","",IF(Q946="","—",IF(T946="Correct","Mastered",IF(OR(R946="Wrong",T946="Wrong"),"Keep reviewing",IF(AND(R946="",TODAY()&gt;=Q946),"Retry 1 DUE",IF(AND(R946="Correct",T946="",TODAY()&gt;=S946),"Retry 2 DUE",IF(R946="","Retry 1 scheduled","Retry 2 scheduled")))))))</f>
        <v/>
      </c>
    </row>
    <row r="947" customFormat="false" ht="15" hidden="false" customHeight="false" outlineLevel="0" collapsed="false">
      <c r="A947" s="27" t="str">
        <f aca="false">IF(COUNTA(B947:I947)=0,"",ROW()-4)</f>
        <v/>
      </c>
      <c r="B947" s="28"/>
      <c r="C947" s="29"/>
      <c r="D947" s="30"/>
      <c r="E947" s="29"/>
      <c r="F947" s="30"/>
      <c r="G947" s="31"/>
      <c r="H947" s="32"/>
      <c r="I947" s="32"/>
      <c r="J947" s="33" t="str">
        <f aca="false">IF(OR(H947="",I947=""),"",IF(UPPER(SUBSTITUTE(SUBSTITUTE(SUBSTITUTE(H947," ",""),",",""),";",""))=UPPER(SUBSTITUTE(SUBSTITUTE(SUBSTITUTE(I947," ",""),",",""),";","")),"Correct","Wrong"))</f>
        <v/>
      </c>
      <c r="K947" s="29"/>
      <c r="L947" s="29"/>
      <c r="M947" s="27" t="str">
        <f aca="false">IF(E947="","",IFERROR(INDEX(Lists!$G$5:$G$9,MATCH(E947,Lists!$F$5:$F$9,0)),""))</f>
        <v/>
      </c>
      <c r="N947" s="33" t="str">
        <f aca="false">IF(OR(L947="",M947=""),"",IF(L947&gt;M947,"Slow",IF(AND(J947="Wrong",L947&lt;0.5*M947),"Rushed?","OK")))</f>
        <v/>
      </c>
      <c r="O947" s="30"/>
      <c r="P947" s="30"/>
      <c r="Q947" s="34" t="str">
        <f aca="false">IF(OR(B947="",J947=""),"",IF(OR(J947="Wrong",K947="50-50",K947="Guess"),B947+Lists!$Y$5,""))</f>
        <v/>
      </c>
      <c r="R947" s="29"/>
      <c r="S947" s="34" t="str">
        <f aca="false">IF(Q947="","",B947+Lists!$Y$6)</f>
        <v/>
      </c>
      <c r="T947" s="29"/>
      <c r="U947" s="33" t="str">
        <f aca="true">IF(J947="","",IF(Q947="","—",IF(T947="Correct","Mastered",IF(OR(R947="Wrong",T947="Wrong"),"Keep reviewing",IF(AND(R947="",TODAY()&gt;=Q947),"Retry 1 DUE",IF(AND(R947="Correct",T947="",TODAY()&gt;=S947),"Retry 2 DUE",IF(R947="","Retry 1 scheduled","Retry 2 scheduled")))))))</f>
        <v/>
      </c>
    </row>
    <row r="948" customFormat="false" ht="15" hidden="false" customHeight="false" outlineLevel="0" collapsed="false">
      <c r="A948" s="27" t="str">
        <f aca="false">IF(COUNTA(B948:I948)=0,"",ROW()-4)</f>
        <v/>
      </c>
      <c r="B948" s="28"/>
      <c r="C948" s="29"/>
      <c r="D948" s="30"/>
      <c r="E948" s="29"/>
      <c r="F948" s="30"/>
      <c r="G948" s="31"/>
      <c r="H948" s="32"/>
      <c r="I948" s="32"/>
      <c r="J948" s="33" t="str">
        <f aca="false">IF(OR(H948="",I948=""),"",IF(UPPER(SUBSTITUTE(SUBSTITUTE(SUBSTITUTE(H948," ",""),",",""),";",""))=UPPER(SUBSTITUTE(SUBSTITUTE(SUBSTITUTE(I948," ",""),",",""),";","")),"Correct","Wrong"))</f>
        <v/>
      </c>
      <c r="K948" s="29"/>
      <c r="L948" s="29"/>
      <c r="M948" s="27" t="str">
        <f aca="false">IF(E948="","",IFERROR(INDEX(Lists!$G$5:$G$9,MATCH(E948,Lists!$F$5:$F$9,0)),""))</f>
        <v/>
      </c>
      <c r="N948" s="33" t="str">
        <f aca="false">IF(OR(L948="",M948=""),"",IF(L948&gt;M948,"Slow",IF(AND(J948="Wrong",L948&lt;0.5*M948),"Rushed?","OK")))</f>
        <v/>
      </c>
      <c r="O948" s="30"/>
      <c r="P948" s="30"/>
      <c r="Q948" s="34" t="str">
        <f aca="false">IF(OR(B948="",J948=""),"",IF(OR(J948="Wrong",K948="50-50",K948="Guess"),B948+Lists!$Y$5,""))</f>
        <v/>
      </c>
      <c r="R948" s="29"/>
      <c r="S948" s="34" t="str">
        <f aca="false">IF(Q948="","",B948+Lists!$Y$6)</f>
        <v/>
      </c>
      <c r="T948" s="29"/>
      <c r="U948" s="33" t="str">
        <f aca="true">IF(J948="","",IF(Q948="","—",IF(T948="Correct","Mastered",IF(OR(R948="Wrong",T948="Wrong"),"Keep reviewing",IF(AND(R948="",TODAY()&gt;=Q948),"Retry 1 DUE",IF(AND(R948="Correct",T948="",TODAY()&gt;=S948),"Retry 2 DUE",IF(R948="","Retry 1 scheduled","Retry 2 scheduled")))))))</f>
        <v/>
      </c>
    </row>
    <row r="949" customFormat="false" ht="15" hidden="false" customHeight="false" outlineLevel="0" collapsed="false">
      <c r="A949" s="27" t="str">
        <f aca="false">IF(COUNTA(B949:I949)=0,"",ROW()-4)</f>
        <v/>
      </c>
      <c r="B949" s="28"/>
      <c r="C949" s="29"/>
      <c r="D949" s="30"/>
      <c r="E949" s="29"/>
      <c r="F949" s="30"/>
      <c r="G949" s="31"/>
      <c r="H949" s="32"/>
      <c r="I949" s="32"/>
      <c r="J949" s="33" t="str">
        <f aca="false">IF(OR(H949="",I949=""),"",IF(UPPER(SUBSTITUTE(SUBSTITUTE(SUBSTITUTE(H949," ",""),",",""),";",""))=UPPER(SUBSTITUTE(SUBSTITUTE(SUBSTITUTE(I949," ",""),",",""),";","")),"Correct","Wrong"))</f>
        <v/>
      </c>
      <c r="K949" s="29"/>
      <c r="L949" s="29"/>
      <c r="M949" s="27" t="str">
        <f aca="false">IF(E949="","",IFERROR(INDEX(Lists!$G$5:$G$9,MATCH(E949,Lists!$F$5:$F$9,0)),""))</f>
        <v/>
      </c>
      <c r="N949" s="33" t="str">
        <f aca="false">IF(OR(L949="",M949=""),"",IF(L949&gt;M949,"Slow",IF(AND(J949="Wrong",L949&lt;0.5*M949),"Rushed?","OK")))</f>
        <v/>
      </c>
      <c r="O949" s="30"/>
      <c r="P949" s="30"/>
      <c r="Q949" s="34" t="str">
        <f aca="false">IF(OR(B949="",J949=""),"",IF(OR(J949="Wrong",K949="50-50",K949="Guess"),B949+Lists!$Y$5,""))</f>
        <v/>
      </c>
      <c r="R949" s="29"/>
      <c r="S949" s="34" t="str">
        <f aca="false">IF(Q949="","",B949+Lists!$Y$6)</f>
        <v/>
      </c>
      <c r="T949" s="29"/>
      <c r="U949" s="33" t="str">
        <f aca="true">IF(J949="","",IF(Q949="","—",IF(T949="Correct","Mastered",IF(OR(R949="Wrong",T949="Wrong"),"Keep reviewing",IF(AND(R949="",TODAY()&gt;=Q949),"Retry 1 DUE",IF(AND(R949="Correct",T949="",TODAY()&gt;=S949),"Retry 2 DUE",IF(R949="","Retry 1 scheduled","Retry 2 scheduled")))))))</f>
        <v/>
      </c>
    </row>
    <row r="950" customFormat="false" ht="15" hidden="false" customHeight="false" outlineLevel="0" collapsed="false">
      <c r="A950" s="27" t="str">
        <f aca="false">IF(COUNTA(B950:I950)=0,"",ROW()-4)</f>
        <v/>
      </c>
      <c r="B950" s="28"/>
      <c r="C950" s="29"/>
      <c r="D950" s="30"/>
      <c r="E950" s="29"/>
      <c r="F950" s="30"/>
      <c r="G950" s="31"/>
      <c r="H950" s="32"/>
      <c r="I950" s="32"/>
      <c r="J950" s="33" t="str">
        <f aca="false">IF(OR(H950="",I950=""),"",IF(UPPER(SUBSTITUTE(SUBSTITUTE(SUBSTITUTE(H950," ",""),",",""),";",""))=UPPER(SUBSTITUTE(SUBSTITUTE(SUBSTITUTE(I950," ",""),",",""),";","")),"Correct","Wrong"))</f>
        <v/>
      </c>
      <c r="K950" s="29"/>
      <c r="L950" s="29"/>
      <c r="M950" s="27" t="str">
        <f aca="false">IF(E950="","",IFERROR(INDEX(Lists!$G$5:$G$9,MATCH(E950,Lists!$F$5:$F$9,0)),""))</f>
        <v/>
      </c>
      <c r="N950" s="33" t="str">
        <f aca="false">IF(OR(L950="",M950=""),"",IF(L950&gt;M950,"Slow",IF(AND(J950="Wrong",L950&lt;0.5*M950),"Rushed?","OK")))</f>
        <v/>
      </c>
      <c r="O950" s="30"/>
      <c r="P950" s="30"/>
      <c r="Q950" s="34" t="str">
        <f aca="false">IF(OR(B950="",J950=""),"",IF(OR(J950="Wrong",K950="50-50",K950="Guess"),B950+Lists!$Y$5,""))</f>
        <v/>
      </c>
      <c r="R950" s="29"/>
      <c r="S950" s="34" t="str">
        <f aca="false">IF(Q950="","",B950+Lists!$Y$6)</f>
        <v/>
      </c>
      <c r="T950" s="29"/>
      <c r="U950" s="33" t="str">
        <f aca="true">IF(J950="","",IF(Q950="","—",IF(T950="Correct","Mastered",IF(OR(R950="Wrong",T950="Wrong"),"Keep reviewing",IF(AND(R950="",TODAY()&gt;=Q950),"Retry 1 DUE",IF(AND(R950="Correct",T950="",TODAY()&gt;=S950),"Retry 2 DUE",IF(R950="","Retry 1 scheduled","Retry 2 scheduled")))))))</f>
        <v/>
      </c>
    </row>
    <row r="951" customFormat="false" ht="15" hidden="false" customHeight="false" outlineLevel="0" collapsed="false">
      <c r="A951" s="27" t="str">
        <f aca="false">IF(COUNTA(B951:I951)=0,"",ROW()-4)</f>
        <v/>
      </c>
      <c r="B951" s="28"/>
      <c r="C951" s="29"/>
      <c r="D951" s="30"/>
      <c r="E951" s="29"/>
      <c r="F951" s="30"/>
      <c r="G951" s="31"/>
      <c r="H951" s="32"/>
      <c r="I951" s="32"/>
      <c r="J951" s="33" t="str">
        <f aca="false">IF(OR(H951="",I951=""),"",IF(UPPER(SUBSTITUTE(SUBSTITUTE(SUBSTITUTE(H951," ",""),",",""),";",""))=UPPER(SUBSTITUTE(SUBSTITUTE(SUBSTITUTE(I951," ",""),",",""),";","")),"Correct","Wrong"))</f>
        <v/>
      </c>
      <c r="K951" s="29"/>
      <c r="L951" s="29"/>
      <c r="M951" s="27" t="str">
        <f aca="false">IF(E951="","",IFERROR(INDEX(Lists!$G$5:$G$9,MATCH(E951,Lists!$F$5:$F$9,0)),""))</f>
        <v/>
      </c>
      <c r="N951" s="33" t="str">
        <f aca="false">IF(OR(L951="",M951=""),"",IF(L951&gt;M951,"Slow",IF(AND(J951="Wrong",L951&lt;0.5*M951),"Rushed?","OK")))</f>
        <v/>
      </c>
      <c r="O951" s="30"/>
      <c r="P951" s="30"/>
      <c r="Q951" s="34" t="str">
        <f aca="false">IF(OR(B951="",J951=""),"",IF(OR(J951="Wrong",K951="50-50",K951="Guess"),B951+Lists!$Y$5,""))</f>
        <v/>
      </c>
      <c r="R951" s="29"/>
      <c r="S951" s="34" t="str">
        <f aca="false">IF(Q951="","",B951+Lists!$Y$6)</f>
        <v/>
      </c>
      <c r="T951" s="29"/>
      <c r="U951" s="33" t="str">
        <f aca="true">IF(J951="","",IF(Q951="","—",IF(T951="Correct","Mastered",IF(OR(R951="Wrong",T951="Wrong"),"Keep reviewing",IF(AND(R951="",TODAY()&gt;=Q951),"Retry 1 DUE",IF(AND(R951="Correct",T951="",TODAY()&gt;=S951),"Retry 2 DUE",IF(R951="","Retry 1 scheduled","Retry 2 scheduled")))))))</f>
        <v/>
      </c>
    </row>
    <row r="952" customFormat="false" ht="15" hidden="false" customHeight="false" outlineLevel="0" collapsed="false">
      <c r="A952" s="27" t="str">
        <f aca="false">IF(COUNTA(B952:I952)=0,"",ROW()-4)</f>
        <v/>
      </c>
      <c r="B952" s="28"/>
      <c r="C952" s="29"/>
      <c r="D952" s="30"/>
      <c r="E952" s="29"/>
      <c r="F952" s="30"/>
      <c r="G952" s="31"/>
      <c r="H952" s="32"/>
      <c r="I952" s="32"/>
      <c r="J952" s="33" t="str">
        <f aca="false">IF(OR(H952="",I952=""),"",IF(UPPER(SUBSTITUTE(SUBSTITUTE(SUBSTITUTE(H952," ",""),",",""),";",""))=UPPER(SUBSTITUTE(SUBSTITUTE(SUBSTITUTE(I952," ",""),",",""),";","")),"Correct","Wrong"))</f>
        <v/>
      </c>
      <c r="K952" s="29"/>
      <c r="L952" s="29"/>
      <c r="M952" s="27" t="str">
        <f aca="false">IF(E952="","",IFERROR(INDEX(Lists!$G$5:$G$9,MATCH(E952,Lists!$F$5:$F$9,0)),""))</f>
        <v/>
      </c>
      <c r="N952" s="33" t="str">
        <f aca="false">IF(OR(L952="",M952=""),"",IF(L952&gt;M952,"Slow",IF(AND(J952="Wrong",L952&lt;0.5*M952),"Rushed?","OK")))</f>
        <v/>
      </c>
      <c r="O952" s="30"/>
      <c r="P952" s="30"/>
      <c r="Q952" s="34" t="str">
        <f aca="false">IF(OR(B952="",J952=""),"",IF(OR(J952="Wrong",K952="50-50",K952="Guess"),B952+Lists!$Y$5,""))</f>
        <v/>
      </c>
      <c r="R952" s="29"/>
      <c r="S952" s="34" t="str">
        <f aca="false">IF(Q952="","",B952+Lists!$Y$6)</f>
        <v/>
      </c>
      <c r="T952" s="29"/>
      <c r="U952" s="33" t="str">
        <f aca="true">IF(J952="","",IF(Q952="","—",IF(T952="Correct","Mastered",IF(OR(R952="Wrong",T952="Wrong"),"Keep reviewing",IF(AND(R952="",TODAY()&gt;=Q952),"Retry 1 DUE",IF(AND(R952="Correct",T952="",TODAY()&gt;=S952),"Retry 2 DUE",IF(R952="","Retry 1 scheduled","Retry 2 scheduled")))))))</f>
        <v/>
      </c>
    </row>
    <row r="953" customFormat="false" ht="15" hidden="false" customHeight="false" outlineLevel="0" collapsed="false">
      <c r="A953" s="27" t="str">
        <f aca="false">IF(COUNTA(B953:I953)=0,"",ROW()-4)</f>
        <v/>
      </c>
      <c r="B953" s="28"/>
      <c r="C953" s="29"/>
      <c r="D953" s="30"/>
      <c r="E953" s="29"/>
      <c r="F953" s="30"/>
      <c r="G953" s="31"/>
      <c r="H953" s="32"/>
      <c r="I953" s="32"/>
      <c r="J953" s="33" t="str">
        <f aca="false">IF(OR(H953="",I953=""),"",IF(UPPER(SUBSTITUTE(SUBSTITUTE(SUBSTITUTE(H953," ",""),",",""),";",""))=UPPER(SUBSTITUTE(SUBSTITUTE(SUBSTITUTE(I953," ",""),",",""),";","")),"Correct","Wrong"))</f>
        <v/>
      </c>
      <c r="K953" s="29"/>
      <c r="L953" s="29"/>
      <c r="M953" s="27" t="str">
        <f aca="false">IF(E953="","",IFERROR(INDEX(Lists!$G$5:$G$9,MATCH(E953,Lists!$F$5:$F$9,0)),""))</f>
        <v/>
      </c>
      <c r="N953" s="33" t="str">
        <f aca="false">IF(OR(L953="",M953=""),"",IF(L953&gt;M953,"Slow",IF(AND(J953="Wrong",L953&lt;0.5*M953),"Rushed?","OK")))</f>
        <v/>
      </c>
      <c r="O953" s="30"/>
      <c r="P953" s="30"/>
      <c r="Q953" s="34" t="str">
        <f aca="false">IF(OR(B953="",J953=""),"",IF(OR(J953="Wrong",K953="50-50",K953="Guess"),B953+Lists!$Y$5,""))</f>
        <v/>
      </c>
      <c r="R953" s="29"/>
      <c r="S953" s="34" t="str">
        <f aca="false">IF(Q953="","",B953+Lists!$Y$6)</f>
        <v/>
      </c>
      <c r="T953" s="29"/>
      <c r="U953" s="33" t="str">
        <f aca="true">IF(J953="","",IF(Q953="","—",IF(T953="Correct","Mastered",IF(OR(R953="Wrong",T953="Wrong"),"Keep reviewing",IF(AND(R953="",TODAY()&gt;=Q953),"Retry 1 DUE",IF(AND(R953="Correct",T953="",TODAY()&gt;=S953),"Retry 2 DUE",IF(R953="","Retry 1 scheduled","Retry 2 scheduled")))))))</f>
        <v/>
      </c>
    </row>
    <row r="954" customFormat="false" ht="15" hidden="false" customHeight="false" outlineLevel="0" collapsed="false">
      <c r="A954" s="27" t="str">
        <f aca="false">IF(COUNTA(B954:I954)=0,"",ROW()-4)</f>
        <v/>
      </c>
      <c r="B954" s="28"/>
      <c r="C954" s="29"/>
      <c r="D954" s="30"/>
      <c r="E954" s="29"/>
      <c r="F954" s="30"/>
      <c r="G954" s="31"/>
      <c r="H954" s="32"/>
      <c r="I954" s="32"/>
      <c r="J954" s="33" t="str">
        <f aca="false">IF(OR(H954="",I954=""),"",IF(UPPER(SUBSTITUTE(SUBSTITUTE(SUBSTITUTE(H954," ",""),",",""),";",""))=UPPER(SUBSTITUTE(SUBSTITUTE(SUBSTITUTE(I954," ",""),",",""),";","")),"Correct","Wrong"))</f>
        <v/>
      </c>
      <c r="K954" s="29"/>
      <c r="L954" s="29"/>
      <c r="M954" s="27" t="str">
        <f aca="false">IF(E954="","",IFERROR(INDEX(Lists!$G$5:$G$9,MATCH(E954,Lists!$F$5:$F$9,0)),""))</f>
        <v/>
      </c>
      <c r="N954" s="33" t="str">
        <f aca="false">IF(OR(L954="",M954=""),"",IF(L954&gt;M954,"Slow",IF(AND(J954="Wrong",L954&lt;0.5*M954),"Rushed?","OK")))</f>
        <v/>
      </c>
      <c r="O954" s="30"/>
      <c r="P954" s="30"/>
      <c r="Q954" s="34" t="str">
        <f aca="false">IF(OR(B954="",J954=""),"",IF(OR(J954="Wrong",K954="50-50",K954="Guess"),B954+Lists!$Y$5,""))</f>
        <v/>
      </c>
      <c r="R954" s="29"/>
      <c r="S954" s="34" t="str">
        <f aca="false">IF(Q954="","",B954+Lists!$Y$6)</f>
        <v/>
      </c>
      <c r="T954" s="29"/>
      <c r="U954" s="33" t="str">
        <f aca="true">IF(J954="","",IF(Q954="","—",IF(T954="Correct","Mastered",IF(OR(R954="Wrong",T954="Wrong"),"Keep reviewing",IF(AND(R954="",TODAY()&gt;=Q954),"Retry 1 DUE",IF(AND(R954="Correct",T954="",TODAY()&gt;=S954),"Retry 2 DUE",IF(R954="","Retry 1 scheduled","Retry 2 scheduled")))))))</f>
        <v/>
      </c>
    </row>
    <row r="955" customFormat="false" ht="15" hidden="false" customHeight="false" outlineLevel="0" collapsed="false">
      <c r="A955" s="27" t="str">
        <f aca="false">IF(COUNTA(B955:I955)=0,"",ROW()-4)</f>
        <v/>
      </c>
      <c r="B955" s="28"/>
      <c r="C955" s="29"/>
      <c r="D955" s="30"/>
      <c r="E955" s="29"/>
      <c r="F955" s="30"/>
      <c r="G955" s="31"/>
      <c r="H955" s="32"/>
      <c r="I955" s="32"/>
      <c r="J955" s="33" t="str">
        <f aca="false">IF(OR(H955="",I955=""),"",IF(UPPER(SUBSTITUTE(SUBSTITUTE(SUBSTITUTE(H955," ",""),",",""),";",""))=UPPER(SUBSTITUTE(SUBSTITUTE(SUBSTITUTE(I955," ",""),",",""),";","")),"Correct","Wrong"))</f>
        <v/>
      </c>
      <c r="K955" s="29"/>
      <c r="L955" s="29"/>
      <c r="M955" s="27" t="str">
        <f aca="false">IF(E955="","",IFERROR(INDEX(Lists!$G$5:$G$9,MATCH(E955,Lists!$F$5:$F$9,0)),""))</f>
        <v/>
      </c>
      <c r="N955" s="33" t="str">
        <f aca="false">IF(OR(L955="",M955=""),"",IF(L955&gt;M955,"Slow",IF(AND(J955="Wrong",L955&lt;0.5*M955),"Rushed?","OK")))</f>
        <v/>
      </c>
      <c r="O955" s="30"/>
      <c r="P955" s="30"/>
      <c r="Q955" s="34" t="str">
        <f aca="false">IF(OR(B955="",J955=""),"",IF(OR(J955="Wrong",K955="50-50",K955="Guess"),B955+Lists!$Y$5,""))</f>
        <v/>
      </c>
      <c r="R955" s="29"/>
      <c r="S955" s="34" t="str">
        <f aca="false">IF(Q955="","",B955+Lists!$Y$6)</f>
        <v/>
      </c>
      <c r="T955" s="29"/>
      <c r="U955" s="33" t="str">
        <f aca="true">IF(J955="","",IF(Q955="","—",IF(T955="Correct","Mastered",IF(OR(R955="Wrong",T955="Wrong"),"Keep reviewing",IF(AND(R955="",TODAY()&gt;=Q955),"Retry 1 DUE",IF(AND(R955="Correct",T955="",TODAY()&gt;=S955),"Retry 2 DUE",IF(R955="","Retry 1 scheduled","Retry 2 scheduled")))))))</f>
        <v/>
      </c>
    </row>
    <row r="956" customFormat="false" ht="15" hidden="false" customHeight="false" outlineLevel="0" collapsed="false">
      <c r="A956" s="27" t="str">
        <f aca="false">IF(COUNTA(B956:I956)=0,"",ROW()-4)</f>
        <v/>
      </c>
      <c r="B956" s="28"/>
      <c r="C956" s="29"/>
      <c r="D956" s="30"/>
      <c r="E956" s="29"/>
      <c r="F956" s="30"/>
      <c r="G956" s="31"/>
      <c r="H956" s="32"/>
      <c r="I956" s="32"/>
      <c r="J956" s="33" t="str">
        <f aca="false">IF(OR(H956="",I956=""),"",IF(UPPER(SUBSTITUTE(SUBSTITUTE(SUBSTITUTE(H956," ",""),",",""),";",""))=UPPER(SUBSTITUTE(SUBSTITUTE(SUBSTITUTE(I956," ",""),",",""),";","")),"Correct","Wrong"))</f>
        <v/>
      </c>
      <c r="K956" s="29"/>
      <c r="L956" s="29"/>
      <c r="M956" s="27" t="str">
        <f aca="false">IF(E956="","",IFERROR(INDEX(Lists!$G$5:$G$9,MATCH(E956,Lists!$F$5:$F$9,0)),""))</f>
        <v/>
      </c>
      <c r="N956" s="33" t="str">
        <f aca="false">IF(OR(L956="",M956=""),"",IF(L956&gt;M956,"Slow",IF(AND(J956="Wrong",L956&lt;0.5*M956),"Rushed?","OK")))</f>
        <v/>
      </c>
      <c r="O956" s="30"/>
      <c r="P956" s="30"/>
      <c r="Q956" s="34" t="str">
        <f aca="false">IF(OR(B956="",J956=""),"",IF(OR(J956="Wrong",K956="50-50",K956="Guess"),B956+Lists!$Y$5,""))</f>
        <v/>
      </c>
      <c r="R956" s="29"/>
      <c r="S956" s="34" t="str">
        <f aca="false">IF(Q956="","",B956+Lists!$Y$6)</f>
        <v/>
      </c>
      <c r="T956" s="29"/>
      <c r="U956" s="33" t="str">
        <f aca="true">IF(J956="","",IF(Q956="","—",IF(T956="Correct","Mastered",IF(OR(R956="Wrong",T956="Wrong"),"Keep reviewing",IF(AND(R956="",TODAY()&gt;=Q956),"Retry 1 DUE",IF(AND(R956="Correct",T956="",TODAY()&gt;=S956),"Retry 2 DUE",IF(R956="","Retry 1 scheduled","Retry 2 scheduled")))))))</f>
        <v/>
      </c>
    </row>
    <row r="957" customFormat="false" ht="15" hidden="false" customHeight="false" outlineLevel="0" collapsed="false">
      <c r="A957" s="27" t="str">
        <f aca="false">IF(COUNTA(B957:I957)=0,"",ROW()-4)</f>
        <v/>
      </c>
      <c r="B957" s="28"/>
      <c r="C957" s="29"/>
      <c r="D957" s="30"/>
      <c r="E957" s="29"/>
      <c r="F957" s="30"/>
      <c r="G957" s="31"/>
      <c r="H957" s="32"/>
      <c r="I957" s="32"/>
      <c r="J957" s="33" t="str">
        <f aca="false">IF(OR(H957="",I957=""),"",IF(UPPER(SUBSTITUTE(SUBSTITUTE(SUBSTITUTE(H957," ",""),",",""),";",""))=UPPER(SUBSTITUTE(SUBSTITUTE(SUBSTITUTE(I957," ",""),",",""),";","")),"Correct","Wrong"))</f>
        <v/>
      </c>
      <c r="K957" s="29"/>
      <c r="L957" s="29"/>
      <c r="M957" s="27" t="str">
        <f aca="false">IF(E957="","",IFERROR(INDEX(Lists!$G$5:$G$9,MATCH(E957,Lists!$F$5:$F$9,0)),""))</f>
        <v/>
      </c>
      <c r="N957" s="33" t="str">
        <f aca="false">IF(OR(L957="",M957=""),"",IF(L957&gt;M957,"Slow",IF(AND(J957="Wrong",L957&lt;0.5*M957),"Rushed?","OK")))</f>
        <v/>
      </c>
      <c r="O957" s="30"/>
      <c r="P957" s="30"/>
      <c r="Q957" s="34" t="str">
        <f aca="false">IF(OR(B957="",J957=""),"",IF(OR(J957="Wrong",K957="50-50",K957="Guess"),B957+Lists!$Y$5,""))</f>
        <v/>
      </c>
      <c r="R957" s="29"/>
      <c r="S957" s="34" t="str">
        <f aca="false">IF(Q957="","",B957+Lists!$Y$6)</f>
        <v/>
      </c>
      <c r="T957" s="29"/>
      <c r="U957" s="33" t="str">
        <f aca="true">IF(J957="","",IF(Q957="","—",IF(T957="Correct","Mastered",IF(OR(R957="Wrong",T957="Wrong"),"Keep reviewing",IF(AND(R957="",TODAY()&gt;=Q957),"Retry 1 DUE",IF(AND(R957="Correct",T957="",TODAY()&gt;=S957),"Retry 2 DUE",IF(R957="","Retry 1 scheduled","Retry 2 scheduled")))))))</f>
        <v/>
      </c>
    </row>
    <row r="958" customFormat="false" ht="15" hidden="false" customHeight="false" outlineLevel="0" collapsed="false">
      <c r="A958" s="27" t="str">
        <f aca="false">IF(COUNTA(B958:I958)=0,"",ROW()-4)</f>
        <v/>
      </c>
      <c r="B958" s="28"/>
      <c r="C958" s="29"/>
      <c r="D958" s="30"/>
      <c r="E958" s="29"/>
      <c r="F958" s="30"/>
      <c r="G958" s="31"/>
      <c r="H958" s="32"/>
      <c r="I958" s="32"/>
      <c r="J958" s="33" t="str">
        <f aca="false">IF(OR(H958="",I958=""),"",IF(UPPER(SUBSTITUTE(SUBSTITUTE(SUBSTITUTE(H958," ",""),",",""),";",""))=UPPER(SUBSTITUTE(SUBSTITUTE(SUBSTITUTE(I958," ",""),",",""),";","")),"Correct","Wrong"))</f>
        <v/>
      </c>
      <c r="K958" s="29"/>
      <c r="L958" s="29"/>
      <c r="M958" s="27" t="str">
        <f aca="false">IF(E958="","",IFERROR(INDEX(Lists!$G$5:$G$9,MATCH(E958,Lists!$F$5:$F$9,0)),""))</f>
        <v/>
      </c>
      <c r="N958" s="33" t="str">
        <f aca="false">IF(OR(L958="",M958=""),"",IF(L958&gt;M958,"Slow",IF(AND(J958="Wrong",L958&lt;0.5*M958),"Rushed?","OK")))</f>
        <v/>
      </c>
      <c r="O958" s="30"/>
      <c r="P958" s="30"/>
      <c r="Q958" s="34" t="str">
        <f aca="false">IF(OR(B958="",J958=""),"",IF(OR(J958="Wrong",K958="50-50",K958="Guess"),B958+Lists!$Y$5,""))</f>
        <v/>
      </c>
      <c r="R958" s="29"/>
      <c r="S958" s="34" t="str">
        <f aca="false">IF(Q958="","",B958+Lists!$Y$6)</f>
        <v/>
      </c>
      <c r="T958" s="29"/>
      <c r="U958" s="33" t="str">
        <f aca="true">IF(J958="","",IF(Q958="","—",IF(T958="Correct","Mastered",IF(OR(R958="Wrong",T958="Wrong"),"Keep reviewing",IF(AND(R958="",TODAY()&gt;=Q958),"Retry 1 DUE",IF(AND(R958="Correct",T958="",TODAY()&gt;=S958),"Retry 2 DUE",IF(R958="","Retry 1 scheduled","Retry 2 scheduled")))))))</f>
        <v/>
      </c>
    </row>
    <row r="959" customFormat="false" ht="15" hidden="false" customHeight="false" outlineLevel="0" collapsed="false">
      <c r="A959" s="27" t="str">
        <f aca="false">IF(COUNTA(B959:I959)=0,"",ROW()-4)</f>
        <v/>
      </c>
      <c r="B959" s="28"/>
      <c r="C959" s="29"/>
      <c r="D959" s="30"/>
      <c r="E959" s="29"/>
      <c r="F959" s="30"/>
      <c r="G959" s="31"/>
      <c r="H959" s="32"/>
      <c r="I959" s="32"/>
      <c r="J959" s="33" t="str">
        <f aca="false">IF(OR(H959="",I959=""),"",IF(UPPER(SUBSTITUTE(SUBSTITUTE(SUBSTITUTE(H959," ",""),",",""),";",""))=UPPER(SUBSTITUTE(SUBSTITUTE(SUBSTITUTE(I959," ",""),",",""),";","")),"Correct","Wrong"))</f>
        <v/>
      </c>
      <c r="K959" s="29"/>
      <c r="L959" s="29"/>
      <c r="M959" s="27" t="str">
        <f aca="false">IF(E959="","",IFERROR(INDEX(Lists!$G$5:$G$9,MATCH(E959,Lists!$F$5:$F$9,0)),""))</f>
        <v/>
      </c>
      <c r="N959" s="33" t="str">
        <f aca="false">IF(OR(L959="",M959=""),"",IF(L959&gt;M959,"Slow",IF(AND(J959="Wrong",L959&lt;0.5*M959),"Rushed?","OK")))</f>
        <v/>
      </c>
      <c r="O959" s="30"/>
      <c r="P959" s="30"/>
      <c r="Q959" s="34" t="str">
        <f aca="false">IF(OR(B959="",J959=""),"",IF(OR(J959="Wrong",K959="50-50",K959="Guess"),B959+Lists!$Y$5,""))</f>
        <v/>
      </c>
      <c r="R959" s="29"/>
      <c r="S959" s="34" t="str">
        <f aca="false">IF(Q959="","",B959+Lists!$Y$6)</f>
        <v/>
      </c>
      <c r="T959" s="29"/>
      <c r="U959" s="33" t="str">
        <f aca="true">IF(J959="","",IF(Q959="","—",IF(T959="Correct","Mastered",IF(OR(R959="Wrong",T959="Wrong"),"Keep reviewing",IF(AND(R959="",TODAY()&gt;=Q959),"Retry 1 DUE",IF(AND(R959="Correct",T959="",TODAY()&gt;=S959),"Retry 2 DUE",IF(R959="","Retry 1 scheduled","Retry 2 scheduled")))))))</f>
        <v/>
      </c>
    </row>
    <row r="960" customFormat="false" ht="15" hidden="false" customHeight="false" outlineLevel="0" collapsed="false">
      <c r="A960" s="27" t="str">
        <f aca="false">IF(COUNTA(B960:I960)=0,"",ROW()-4)</f>
        <v/>
      </c>
      <c r="B960" s="28"/>
      <c r="C960" s="29"/>
      <c r="D960" s="30"/>
      <c r="E960" s="29"/>
      <c r="F960" s="30"/>
      <c r="G960" s="31"/>
      <c r="H960" s="32"/>
      <c r="I960" s="32"/>
      <c r="J960" s="33" t="str">
        <f aca="false">IF(OR(H960="",I960=""),"",IF(UPPER(SUBSTITUTE(SUBSTITUTE(SUBSTITUTE(H960," ",""),",",""),";",""))=UPPER(SUBSTITUTE(SUBSTITUTE(SUBSTITUTE(I960," ",""),",",""),";","")),"Correct","Wrong"))</f>
        <v/>
      </c>
      <c r="K960" s="29"/>
      <c r="L960" s="29"/>
      <c r="M960" s="27" t="str">
        <f aca="false">IF(E960="","",IFERROR(INDEX(Lists!$G$5:$G$9,MATCH(E960,Lists!$F$5:$F$9,0)),""))</f>
        <v/>
      </c>
      <c r="N960" s="33" t="str">
        <f aca="false">IF(OR(L960="",M960=""),"",IF(L960&gt;M960,"Slow",IF(AND(J960="Wrong",L960&lt;0.5*M960),"Rushed?","OK")))</f>
        <v/>
      </c>
      <c r="O960" s="30"/>
      <c r="P960" s="30"/>
      <c r="Q960" s="34" t="str">
        <f aca="false">IF(OR(B960="",J960=""),"",IF(OR(J960="Wrong",K960="50-50",K960="Guess"),B960+Lists!$Y$5,""))</f>
        <v/>
      </c>
      <c r="R960" s="29"/>
      <c r="S960" s="34" t="str">
        <f aca="false">IF(Q960="","",B960+Lists!$Y$6)</f>
        <v/>
      </c>
      <c r="T960" s="29"/>
      <c r="U960" s="33" t="str">
        <f aca="true">IF(J960="","",IF(Q960="","—",IF(T960="Correct","Mastered",IF(OR(R960="Wrong",T960="Wrong"),"Keep reviewing",IF(AND(R960="",TODAY()&gt;=Q960),"Retry 1 DUE",IF(AND(R960="Correct",T960="",TODAY()&gt;=S960),"Retry 2 DUE",IF(R960="","Retry 1 scheduled","Retry 2 scheduled")))))))</f>
        <v/>
      </c>
    </row>
    <row r="961" customFormat="false" ht="15" hidden="false" customHeight="false" outlineLevel="0" collapsed="false">
      <c r="A961" s="27" t="str">
        <f aca="false">IF(COUNTA(B961:I961)=0,"",ROW()-4)</f>
        <v/>
      </c>
      <c r="B961" s="28"/>
      <c r="C961" s="29"/>
      <c r="D961" s="30"/>
      <c r="E961" s="29"/>
      <c r="F961" s="30"/>
      <c r="G961" s="31"/>
      <c r="H961" s="32"/>
      <c r="I961" s="32"/>
      <c r="J961" s="33" t="str">
        <f aca="false">IF(OR(H961="",I961=""),"",IF(UPPER(SUBSTITUTE(SUBSTITUTE(SUBSTITUTE(H961," ",""),",",""),";",""))=UPPER(SUBSTITUTE(SUBSTITUTE(SUBSTITUTE(I961," ",""),",",""),";","")),"Correct","Wrong"))</f>
        <v/>
      </c>
      <c r="K961" s="29"/>
      <c r="L961" s="29"/>
      <c r="M961" s="27" t="str">
        <f aca="false">IF(E961="","",IFERROR(INDEX(Lists!$G$5:$G$9,MATCH(E961,Lists!$F$5:$F$9,0)),""))</f>
        <v/>
      </c>
      <c r="N961" s="33" t="str">
        <f aca="false">IF(OR(L961="",M961=""),"",IF(L961&gt;M961,"Slow",IF(AND(J961="Wrong",L961&lt;0.5*M961),"Rushed?","OK")))</f>
        <v/>
      </c>
      <c r="O961" s="30"/>
      <c r="P961" s="30"/>
      <c r="Q961" s="34" t="str">
        <f aca="false">IF(OR(B961="",J961=""),"",IF(OR(J961="Wrong",K961="50-50",K961="Guess"),B961+Lists!$Y$5,""))</f>
        <v/>
      </c>
      <c r="R961" s="29"/>
      <c r="S961" s="34" t="str">
        <f aca="false">IF(Q961="","",B961+Lists!$Y$6)</f>
        <v/>
      </c>
      <c r="T961" s="29"/>
      <c r="U961" s="33" t="str">
        <f aca="true">IF(J961="","",IF(Q961="","—",IF(T961="Correct","Mastered",IF(OR(R961="Wrong",T961="Wrong"),"Keep reviewing",IF(AND(R961="",TODAY()&gt;=Q961),"Retry 1 DUE",IF(AND(R961="Correct",T961="",TODAY()&gt;=S961),"Retry 2 DUE",IF(R961="","Retry 1 scheduled","Retry 2 scheduled")))))))</f>
        <v/>
      </c>
    </row>
    <row r="962" customFormat="false" ht="15" hidden="false" customHeight="false" outlineLevel="0" collapsed="false">
      <c r="A962" s="27" t="str">
        <f aca="false">IF(COUNTA(B962:I962)=0,"",ROW()-4)</f>
        <v/>
      </c>
      <c r="B962" s="28"/>
      <c r="C962" s="29"/>
      <c r="D962" s="30"/>
      <c r="E962" s="29"/>
      <c r="F962" s="30"/>
      <c r="G962" s="31"/>
      <c r="H962" s="32"/>
      <c r="I962" s="32"/>
      <c r="J962" s="33" t="str">
        <f aca="false">IF(OR(H962="",I962=""),"",IF(UPPER(SUBSTITUTE(SUBSTITUTE(SUBSTITUTE(H962," ",""),",",""),";",""))=UPPER(SUBSTITUTE(SUBSTITUTE(SUBSTITUTE(I962," ",""),",",""),";","")),"Correct","Wrong"))</f>
        <v/>
      </c>
      <c r="K962" s="29"/>
      <c r="L962" s="29"/>
      <c r="M962" s="27" t="str">
        <f aca="false">IF(E962="","",IFERROR(INDEX(Lists!$G$5:$G$9,MATCH(E962,Lists!$F$5:$F$9,0)),""))</f>
        <v/>
      </c>
      <c r="N962" s="33" t="str">
        <f aca="false">IF(OR(L962="",M962=""),"",IF(L962&gt;M962,"Slow",IF(AND(J962="Wrong",L962&lt;0.5*M962),"Rushed?","OK")))</f>
        <v/>
      </c>
      <c r="O962" s="30"/>
      <c r="P962" s="30"/>
      <c r="Q962" s="34" t="str">
        <f aca="false">IF(OR(B962="",J962=""),"",IF(OR(J962="Wrong",K962="50-50",K962="Guess"),B962+Lists!$Y$5,""))</f>
        <v/>
      </c>
      <c r="R962" s="29"/>
      <c r="S962" s="34" t="str">
        <f aca="false">IF(Q962="","",B962+Lists!$Y$6)</f>
        <v/>
      </c>
      <c r="T962" s="29"/>
      <c r="U962" s="33" t="str">
        <f aca="true">IF(J962="","",IF(Q962="","—",IF(T962="Correct","Mastered",IF(OR(R962="Wrong",T962="Wrong"),"Keep reviewing",IF(AND(R962="",TODAY()&gt;=Q962),"Retry 1 DUE",IF(AND(R962="Correct",T962="",TODAY()&gt;=S962),"Retry 2 DUE",IF(R962="","Retry 1 scheduled","Retry 2 scheduled")))))))</f>
        <v/>
      </c>
    </row>
    <row r="963" customFormat="false" ht="15" hidden="false" customHeight="false" outlineLevel="0" collapsed="false">
      <c r="A963" s="27" t="str">
        <f aca="false">IF(COUNTA(B963:I963)=0,"",ROW()-4)</f>
        <v/>
      </c>
      <c r="B963" s="28"/>
      <c r="C963" s="29"/>
      <c r="D963" s="30"/>
      <c r="E963" s="29"/>
      <c r="F963" s="30"/>
      <c r="G963" s="31"/>
      <c r="H963" s="32"/>
      <c r="I963" s="32"/>
      <c r="J963" s="33" t="str">
        <f aca="false">IF(OR(H963="",I963=""),"",IF(UPPER(SUBSTITUTE(SUBSTITUTE(SUBSTITUTE(H963," ",""),",",""),";",""))=UPPER(SUBSTITUTE(SUBSTITUTE(SUBSTITUTE(I963," ",""),",",""),";","")),"Correct","Wrong"))</f>
        <v/>
      </c>
      <c r="K963" s="29"/>
      <c r="L963" s="29"/>
      <c r="M963" s="27" t="str">
        <f aca="false">IF(E963="","",IFERROR(INDEX(Lists!$G$5:$G$9,MATCH(E963,Lists!$F$5:$F$9,0)),""))</f>
        <v/>
      </c>
      <c r="N963" s="33" t="str">
        <f aca="false">IF(OR(L963="",M963=""),"",IF(L963&gt;M963,"Slow",IF(AND(J963="Wrong",L963&lt;0.5*M963),"Rushed?","OK")))</f>
        <v/>
      </c>
      <c r="O963" s="30"/>
      <c r="P963" s="30"/>
      <c r="Q963" s="34" t="str">
        <f aca="false">IF(OR(B963="",J963=""),"",IF(OR(J963="Wrong",K963="50-50",K963="Guess"),B963+Lists!$Y$5,""))</f>
        <v/>
      </c>
      <c r="R963" s="29"/>
      <c r="S963" s="34" t="str">
        <f aca="false">IF(Q963="","",B963+Lists!$Y$6)</f>
        <v/>
      </c>
      <c r="T963" s="29"/>
      <c r="U963" s="33" t="str">
        <f aca="true">IF(J963="","",IF(Q963="","—",IF(T963="Correct","Mastered",IF(OR(R963="Wrong",T963="Wrong"),"Keep reviewing",IF(AND(R963="",TODAY()&gt;=Q963),"Retry 1 DUE",IF(AND(R963="Correct",T963="",TODAY()&gt;=S963),"Retry 2 DUE",IF(R963="","Retry 1 scheduled","Retry 2 scheduled")))))))</f>
        <v/>
      </c>
    </row>
    <row r="964" customFormat="false" ht="15" hidden="false" customHeight="false" outlineLevel="0" collapsed="false">
      <c r="A964" s="27" t="str">
        <f aca="false">IF(COUNTA(B964:I964)=0,"",ROW()-4)</f>
        <v/>
      </c>
      <c r="B964" s="28"/>
      <c r="C964" s="29"/>
      <c r="D964" s="30"/>
      <c r="E964" s="29"/>
      <c r="F964" s="30"/>
      <c r="G964" s="31"/>
      <c r="H964" s="32"/>
      <c r="I964" s="32"/>
      <c r="J964" s="33" t="str">
        <f aca="false">IF(OR(H964="",I964=""),"",IF(UPPER(SUBSTITUTE(SUBSTITUTE(SUBSTITUTE(H964," ",""),",",""),";",""))=UPPER(SUBSTITUTE(SUBSTITUTE(SUBSTITUTE(I964," ",""),",",""),";","")),"Correct","Wrong"))</f>
        <v/>
      </c>
      <c r="K964" s="29"/>
      <c r="L964" s="29"/>
      <c r="M964" s="27" t="str">
        <f aca="false">IF(E964="","",IFERROR(INDEX(Lists!$G$5:$G$9,MATCH(E964,Lists!$F$5:$F$9,0)),""))</f>
        <v/>
      </c>
      <c r="N964" s="33" t="str">
        <f aca="false">IF(OR(L964="",M964=""),"",IF(L964&gt;M964,"Slow",IF(AND(J964="Wrong",L964&lt;0.5*M964),"Rushed?","OK")))</f>
        <v/>
      </c>
      <c r="O964" s="30"/>
      <c r="P964" s="30"/>
      <c r="Q964" s="34" t="str">
        <f aca="false">IF(OR(B964="",J964=""),"",IF(OR(J964="Wrong",K964="50-50",K964="Guess"),B964+Lists!$Y$5,""))</f>
        <v/>
      </c>
      <c r="R964" s="29"/>
      <c r="S964" s="34" t="str">
        <f aca="false">IF(Q964="","",B964+Lists!$Y$6)</f>
        <v/>
      </c>
      <c r="T964" s="29"/>
      <c r="U964" s="33" t="str">
        <f aca="true">IF(J964="","",IF(Q964="","—",IF(T964="Correct","Mastered",IF(OR(R964="Wrong",T964="Wrong"),"Keep reviewing",IF(AND(R964="",TODAY()&gt;=Q964),"Retry 1 DUE",IF(AND(R964="Correct",T964="",TODAY()&gt;=S964),"Retry 2 DUE",IF(R964="","Retry 1 scheduled","Retry 2 scheduled")))))))</f>
        <v/>
      </c>
    </row>
    <row r="965" customFormat="false" ht="15" hidden="false" customHeight="false" outlineLevel="0" collapsed="false">
      <c r="A965" s="27" t="str">
        <f aca="false">IF(COUNTA(B965:I965)=0,"",ROW()-4)</f>
        <v/>
      </c>
      <c r="B965" s="28"/>
      <c r="C965" s="29"/>
      <c r="D965" s="30"/>
      <c r="E965" s="29"/>
      <c r="F965" s="30"/>
      <c r="G965" s="31"/>
      <c r="H965" s="32"/>
      <c r="I965" s="32"/>
      <c r="J965" s="33" t="str">
        <f aca="false">IF(OR(H965="",I965=""),"",IF(UPPER(SUBSTITUTE(SUBSTITUTE(SUBSTITUTE(H965," ",""),",",""),";",""))=UPPER(SUBSTITUTE(SUBSTITUTE(SUBSTITUTE(I965," ",""),",",""),";","")),"Correct","Wrong"))</f>
        <v/>
      </c>
      <c r="K965" s="29"/>
      <c r="L965" s="29"/>
      <c r="M965" s="27" t="str">
        <f aca="false">IF(E965="","",IFERROR(INDEX(Lists!$G$5:$G$9,MATCH(E965,Lists!$F$5:$F$9,0)),""))</f>
        <v/>
      </c>
      <c r="N965" s="33" t="str">
        <f aca="false">IF(OR(L965="",M965=""),"",IF(L965&gt;M965,"Slow",IF(AND(J965="Wrong",L965&lt;0.5*M965),"Rushed?","OK")))</f>
        <v/>
      </c>
      <c r="O965" s="30"/>
      <c r="P965" s="30"/>
      <c r="Q965" s="34" t="str">
        <f aca="false">IF(OR(B965="",J965=""),"",IF(OR(J965="Wrong",K965="50-50",K965="Guess"),B965+Lists!$Y$5,""))</f>
        <v/>
      </c>
      <c r="R965" s="29"/>
      <c r="S965" s="34" t="str">
        <f aca="false">IF(Q965="","",B965+Lists!$Y$6)</f>
        <v/>
      </c>
      <c r="T965" s="29"/>
      <c r="U965" s="33" t="str">
        <f aca="true">IF(J965="","",IF(Q965="","—",IF(T965="Correct","Mastered",IF(OR(R965="Wrong",T965="Wrong"),"Keep reviewing",IF(AND(R965="",TODAY()&gt;=Q965),"Retry 1 DUE",IF(AND(R965="Correct",T965="",TODAY()&gt;=S965),"Retry 2 DUE",IF(R965="","Retry 1 scheduled","Retry 2 scheduled")))))))</f>
        <v/>
      </c>
    </row>
    <row r="966" customFormat="false" ht="15" hidden="false" customHeight="false" outlineLevel="0" collapsed="false">
      <c r="A966" s="27" t="str">
        <f aca="false">IF(COUNTA(B966:I966)=0,"",ROW()-4)</f>
        <v/>
      </c>
      <c r="B966" s="28"/>
      <c r="C966" s="29"/>
      <c r="D966" s="30"/>
      <c r="E966" s="29"/>
      <c r="F966" s="30"/>
      <c r="G966" s="31"/>
      <c r="H966" s="32"/>
      <c r="I966" s="32"/>
      <c r="J966" s="33" t="str">
        <f aca="false">IF(OR(H966="",I966=""),"",IF(UPPER(SUBSTITUTE(SUBSTITUTE(SUBSTITUTE(H966," ",""),",",""),";",""))=UPPER(SUBSTITUTE(SUBSTITUTE(SUBSTITUTE(I966," ",""),",",""),";","")),"Correct","Wrong"))</f>
        <v/>
      </c>
      <c r="K966" s="29"/>
      <c r="L966" s="29"/>
      <c r="M966" s="27" t="str">
        <f aca="false">IF(E966="","",IFERROR(INDEX(Lists!$G$5:$G$9,MATCH(E966,Lists!$F$5:$F$9,0)),""))</f>
        <v/>
      </c>
      <c r="N966" s="33" t="str">
        <f aca="false">IF(OR(L966="",M966=""),"",IF(L966&gt;M966,"Slow",IF(AND(J966="Wrong",L966&lt;0.5*M966),"Rushed?","OK")))</f>
        <v/>
      </c>
      <c r="O966" s="30"/>
      <c r="P966" s="30"/>
      <c r="Q966" s="34" t="str">
        <f aca="false">IF(OR(B966="",J966=""),"",IF(OR(J966="Wrong",K966="50-50",K966="Guess"),B966+Lists!$Y$5,""))</f>
        <v/>
      </c>
      <c r="R966" s="29"/>
      <c r="S966" s="34" t="str">
        <f aca="false">IF(Q966="","",B966+Lists!$Y$6)</f>
        <v/>
      </c>
      <c r="T966" s="29"/>
      <c r="U966" s="33" t="str">
        <f aca="true">IF(J966="","",IF(Q966="","—",IF(T966="Correct","Mastered",IF(OR(R966="Wrong",T966="Wrong"),"Keep reviewing",IF(AND(R966="",TODAY()&gt;=Q966),"Retry 1 DUE",IF(AND(R966="Correct",T966="",TODAY()&gt;=S966),"Retry 2 DUE",IF(R966="","Retry 1 scheduled","Retry 2 scheduled")))))))</f>
        <v/>
      </c>
    </row>
    <row r="967" customFormat="false" ht="15" hidden="false" customHeight="false" outlineLevel="0" collapsed="false">
      <c r="A967" s="27" t="str">
        <f aca="false">IF(COUNTA(B967:I967)=0,"",ROW()-4)</f>
        <v/>
      </c>
      <c r="B967" s="28"/>
      <c r="C967" s="29"/>
      <c r="D967" s="30"/>
      <c r="E967" s="29"/>
      <c r="F967" s="30"/>
      <c r="G967" s="31"/>
      <c r="H967" s="32"/>
      <c r="I967" s="32"/>
      <c r="J967" s="33" t="str">
        <f aca="false">IF(OR(H967="",I967=""),"",IF(UPPER(SUBSTITUTE(SUBSTITUTE(SUBSTITUTE(H967," ",""),",",""),";",""))=UPPER(SUBSTITUTE(SUBSTITUTE(SUBSTITUTE(I967," ",""),",",""),";","")),"Correct","Wrong"))</f>
        <v/>
      </c>
      <c r="K967" s="29"/>
      <c r="L967" s="29"/>
      <c r="M967" s="27" t="str">
        <f aca="false">IF(E967="","",IFERROR(INDEX(Lists!$G$5:$G$9,MATCH(E967,Lists!$F$5:$F$9,0)),""))</f>
        <v/>
      </c>
      <c r="N967" s="33" t="str">
        <f aca="false">IF(OR(L967="",M967=""),"",IF(L967&gt;M967,"Slow",IF(AND(J967="Wrong",L967&lt;0.5*M967),"Rushed?","OK")))</f>
        <v/>
      </c>
      <c r="O967" s="30"/>
      <c r="P967" s="30"/>
      <c r="Q967" s="34" t="str">
        <f aca="false">IF(OR(B967="",J967=""),"",IF(OR(J967="Wrong",K967="50-50",K967="Guess"),B967+Lists!$Y$5,""))</f>
        <v/>
      </c>
      <c r="R967" s="29"/>
      <c r="S967" s="34" t="str">
        <f aca="false">IF(Q967="","",B967+Lists!$Y$6)</f>
        <v/>
      </c>
      <c r="T967" s="29"/>
      <c r="U967" s="33" t="str">
        <f aca="true">IF(J967="","",IF(Q967="","—",IF(T967="Correct","Mastered",IF(OR(R967="Wrong",T967="Wrong"),"Keep reviewing",IF(AND(R967="",TODAY()&gt;=Q967),"Retry 1 DUE",IF(AND(R967="Correct",T967="",TODAY()&gt;=S967),"Retry 2 DUE",IF(R967="","Retry 1 scheduled","Retry 2 scheduled")))))))</f>
        <v/>
      </c>
    </row>
    <row r="968" customFormat="false" ht="15" hidden="false" customHeight="false" outlineLevel="0" collapsed="false">
      <c r="A968" s="27" t="str">
        <f aca="false">IF(COUNTA(B968:I968)=0,"",ROW()-4)</f>
        <v/>
      </c>
      <c r="B968" s="28"/>
      <c r="C968" s="29"/>
      <c r="D968" s="30"/>
      <c r="E968" s="29"/>
      <c r="F968" s="30"/>
      <c r="G968" s="31"/>
      <c r="H968" s="32"/>
      <c r="I968" s="32"/>
      <c r="J968" s="33" t="str">
        <f aca="false">IF(OR(H968="",I968=""),"",IF(UPPER(SUBSTITUTE(SUBSTITUTE(SUBSTITUTE(H968," ",""),",",""),";",""))=UPPER(SUBSTITUTE(SUBSTITUTE(SUBSTITUTE(I968," ",""),",",""),";","")),"Correct","Wrong"))</f>
        <v/>
      </c>
      <c r="K968" s="29"/>
      <c r="L968" s="29"/>
      <c r="M968" s="27" t="str">
        <f aca="false">IF(E968="","",IFERROR(INDEX(Lists!$G$5:$G$9,MATCH(E968,Lists!$F$5:$F$9,0)),""))</f>
        <v/>
      </c>
      <c r="N968" s="33" t="str">
        <f aca="false">IF(OR(L968="",M968=""),"",IF(L968&gt;M968,"Slow",IF(AND(J968="Wrong",L968&lt;0.5*M968),"Rushed?","OK")))</f>
        <v/>
      </c>
      <c r="O968" s="30"/>
      <c r="P968" s="30"/>
      <c r="Q968" s="34" t="str">
        <f aca="false">IF(OR(B968="",J968=""),"",IF(OR(J968="Wrong",K968="50-50",K968="Guess"),B968+Lists!$Y$5,""))</f>
        <v/>
      </c>
      <c r="R968" s="29"/>
      <c r="S968" s="34" t="str">
        <f aca="false">IF(Q968="","",B968+Lists!$Y$6)</f>
        <v/>
      </c>
      <c r="T968" s="29"/>
      <c r="U968" s="33" t="str">
        <f aca="true">IF(J968="","",IF(Q968="","—",IF(T968="Correct","Mastered",IF(OR(R968="Wrong",T968="Wrong"),"Keep reviewing",IF(AND(R968="",TODAY()&gt;=Q968),"Retry 1 DUE",IF(AND(R968="Correct",T968="",TODAY()&gt;=S968),"Retry 2 DUE",IF(R968="","Retry 1 scheduled","Retry 2 scheduled")))))))</f>
        <v/>
      </c>
    </row>
    <row r="969" customFormat="false" ht="15" hidden="false" customHeight="false" outlineLevel="0" collapsed="false">
      <c r="A969" s="27" t="str">
        <f aca="false">IF(COUNTA(B969:I969)=0,"",ROW()-4)</f>
        <v/>
      </c>
      <c r="B969" s="28"/>
      <c r="C969" s="29"/>
      <c r="D969" s="30"/>
      <c r="E969" s="29"/>
      <c r="F969" s="30"/>
      <c r="G969" s="31"/>
      <c r="H969" s="32"/>
      <c r="I969" s="32"/>
      <c r="J969" s="33" t="str">
        <f aca="false">IF(OR(H969="",I969=""),"",IF(UPPER(SUBSTITUTE(SUBSTITUTE(SUBSTITUTE(H969," ",""),",",""),";",""))=UPPER(SUBSTITUTE(SUBSTITUTE(SUBSTITUTE(I969," ",""),",",""),";","")),"Correct","Wrong"))</f>
        <v/>
      </c>
      <c r="K969" s="29"/>
      <c r="L969" s="29"/>
      <c r="M969" s="27" t="str">
        <f aca="false">IF(E969="","",IFERROR(INDEX(Lists!$G$5:$G$9,MATCH(E969,Lists!$F$5:$F$9,0)),""))</f>
        <v/>
      </c>
      <c r="N969" s="33" t="str">
        <f aca="false">IF(OR(L969="",M969=""),"",IF(L969&gt;M969,"Slow",IF(AND(J969="Wrong",L969&lt;0.5*M969),"Rushed?","OK")))</f>
        <v/>
      </c>
      <c r="O969" s="30"/>
      <c r="P969" s="30"/>
      <c r="Q969" s="34" t="str">
        <f aca="false">IF(OR(B969="",J969=""),"",IF(OR(J969="Wrong",K969="50-50",K969="Guess"),B969+Lists!$Y$5,""))</f>
        <v/>
      </c>
      <c r="R969" s="29"/>
      <c r="S969" s="34" t="str">
        <f aca="false">IF(Q969="","",B969+Lists!$Y$6)</f>
        <v/>
      </c>
      <c r="T969" s="29"/>
      <c r="U969" s="33" t="str">
        <f aca="true">IF(J969="","",IF(Q969="","—",IF(T969="Correct","Mastered",IF(OR(R969="Wrong",T969="Wrong"),"Keep reviewing",IF(AND(R969="",TODAY()&gt;=Q969),"Retry 1 DUE",IF(AND(R969="Correct",T969="",TODAY()&gt;=S969),"Retry 2 DUE",IF(R969="","Retry 1 scheduled","Retry 2 scheduled")))))))</f>
        <v/>
      </c>
    </row>
    <row r="970" customFormat="false" ht="15" hidden="false" customHeight="false" outlineLevel="0" collapsed="false">
      <c r="A970" s="27" t="str">
        <f aca="false">IF(COUNTA(B970:I970)=0,"",ROW()-4)</f>
        <v/>
      </c>
      <c r="B970" s="28"/>
      <c r="C970" s="29"/>
      <c r="D970" s="30"/>
      <c r="E970" s="29"/>
      <c r="F970" s="30"/>
      <c r="G970" s="31"/>
      <c r="H970" s="32"/>
      <c r="I970" s="32"/>
      <c r="J970" s="33" t="str">
        <f aca="false">IF(OR(H970="",I970=""),"",IF(UPPER(SUBSTITUTE(SUBSTITUTE(SUBSTITUTE(H970," ",""),",",""),";",""))=UPPER(SUBSTITUTE(SUBSTITUTE(SUBSTITUTE(I970," ",""),",",""),";","")),"Correct","Wrong"))</f>
        <v/>
      </c>
      <c r="K970" s="29"/>
      <c r="L970" s="29"/>
      <c r="M970" s="27" t="str">
        <f aca="false">IF(E970="","",IFERROR(INDEX(Lists!$G$5:$G$9,MATCH(E970,Lists!$F$5:$F$9,0)),""))</f>
        <v/>
      </c>
      <c r="N970" s="33" t="str">
        <f aca="false">IF(OR(L970="",M970=""),"",IF(L970&gt;M970,"Slow",IF(AND(J970="Wrong",L970&lt;0.5*M970),"Rushed?","OK")))</f>
        <v/>
      </c>
      <c r="O970" s="30"/>
      <c r="P970" s="30"/>
      <c r="Q970" s="34" t="str">
        <f aca="false">IF(OR(B970="",J970=""),"",IF(OR(J970="Wrong",K970="50-50",K970="Guess"),B970+Lists!$Y$5,""))</f>
        <v/>
      </c>
      <c r="R970" s="29"/>
      <c r="S970" s="34" t="str">
        <f aca="false">IF(Q970="","",B970+Lists!$Y$6)</f>
        <v/>
      </c>
      <c r="T970" s="29"/>
      <c r="U970" s="33" t="str">
        <f aca="true">IF(J970="","",IF(Q970="","—",IF(T970="Correct","Mastered",IF(OR(R970="Wrong",T970="Wrong"),"Keep reviewing",IF(AND(R970="",TODAY()&gt;=Q970),"Retry 1 DUE",IF(AND(R970="Correct",T970="",TODAY()&gt;=S970),"Retry 2 DUE",IF(R970="","Retry 1 scheduled","Retry 2 scheduled")))))))</f>
        <v/>
      </c>
    </row>
    <row r="971" customFormat="false" ht="15" hidden="false" customHeight="false" outlineLevel="0" collapsed="false">
      <c r="A971" s="27" t="str">
        <f aca="false">IF(COUNTA(B971:I971)=0,"",ROW()-4)</f>
        <v/>
      </c>
      <c r="B971" s="28"/>
      <c r="C971" s="29"/>
      <c r="D971" s="30"/>
      <c r="E971" s="29"/>
      <c r="F971" s="30"/>
      <c r="G971" s="31"/>
      <c r="H971" s="32"/>
      <c r="I971" s="32"/>
      <c r="J971" s="33" t="str">
        <f aca="false">IF(OR(H971="",I971=""),"",IF(UPPER(SUBSTITUTE(SUBSTITUTE(SUBSTITUTE(H971," ",""),",",""),";",""))=UPPER(SUBSTITUTE(SUBSTITUTE(SUBSTITUTE(I971," ",""),",",""),";","")),"Correct","Wrong"))</f>
        <v/>
      </c>
      <c r="K971" s="29"/>
      <c r="L971" s="29"/>
      <c r="M971" s="27" t="str">
        <f aca="false">IF(E971="","",IFERROR(INDEX(Lists!$G$5:$G$9,MATCH(E971,Lists!$F$5:$F$9,0)),""))</f>
        <v/>
      </c>
      <c r="N971" s="33" t="str">
        <f aca="false">IF(OR(L971="",M971=""),"",IF(L971&gt;M971,"Slow",IF(AND(J971="Wrong",L971&lt;0.5*M971),"Rushed?","OK")))</f>
        <v/>
      </c>
      <c r="O971" s="30"/>
      <c r="P971" s="30"/>
      <c r="Q971" s="34" t="str">
        <f aca="false">IF(OR(B971="",J971=""),"",IF(OR(J971="Wrong",K971="50-50",K971="Guess"),B971+Lists!$Y$5,""))</f>
        <v/>
      </c>
      <c r="R971" s="29"/>
      <c r="S971" s="34" t="str">
        <f aca="false">IF(Q971="","",B971+Lists!$Y$6)</f>
        <v/>
      </c>
      <c r="T971" s="29"/>
      <c r="U971" s="33" t="str">
        <f aca="true">IF(J971="","",IF(Q971="","—",IF(T971="Correct","Mastered",IF(OR(R971="Wrong",T971="Wrong"),"Keep reviewing",IF(AND(R971="",TODAY()&gt;=Q971),"Retry 1 DUE",IF(AND(R971="Correct",T971="",TODAY()&gt;=S971),"Retry 2 DUE",IF(R971="","Retry 1 scheduled","Retry 2 scheduled")))))))</f>
        <v/>
      </c>
    </row>
    <row r="972" customFormat="false" ht="15" hidden="false" customHeight="false" outlineLevel="0" collapsed="false">
      <c r="A972" s="27" t="str">
        <f aca="false">IF(COUNTA(B972:I972)=0,"",ROW()-4)</f>
        <v/>
      </c>
      <c r="B972" s="28"/>
      <c r="C972" s="29"/>
      <c r="D972" s="30"/>
      <c r="E972" s="29"/>
      <c r="F972" s="30"/>
      <c r="G972" s="31"/>
      <c r="H972" s="32"/>
      <c r="I972" s="32"/>
      <c r="J972" s="33" t="str">
        <f aca="false">IF(OR(H972="",I972=""),"",IF(UPPER(SUBSTITUTE(SUBSTITUTE(SUBSTITUTE(H972," ",""),",",""),";",""))=UPPER(SUBSTITUTE(SUBSTITUTE(SUBSTITUTE(I972," ",""),",",""),";","")),"Correct","Wrong"))</f>
        <v/>
      </c>
      <c r="K972" s="29"/>
      <c r="L972" s="29"/>
      <c r="M972" s="27" t="str">
        <f aca="false">IF(E972="","",IFERROR(INDEX(Lists!$G$5:$G$9,MATCH(E972,Lists!$F$5:$F$9,0)),""))</f>
        <v/>
      </c>
      <c r="N972" s="33" t="str">
        <f aca="false">IF(OR(L972="",M972=""),"",IF(L972&gt;M972,"Slow",IF(AND(J972="Wrong",L972&lt;0.5*M972),"Rushed?","OK")))</f>
        <v/>
      </c>
      <c r="O972" s="30"/>
      <c r="P972" s="30"/>
      <c r="Q972" s="34" t="str">
        <f aca="false">IF(OR(B972="",J972=""),"",IF(OR(J972="Wrong",K972="50-50",K972="Guess"),B972+Lists!$Y$5,""))</f>
        <v/>
      </c>
      <c r="R972" s="29"/>
      <c r="S972" s="34" t="str">
        <f aca="false">IF(Q972="","",B972+Lists!$Y$6)</f>
        <v/>
      </c>
      <c r="T972" s="29"/>
      <c r="U972" s="33" t="str">
        <f aca="true">IF(J972="","",IF(Q972="","—",IF(T972="Correct","Mastered",IF(OR(R972="Wrong",T972="Wrong"),"Keep reviewing",IF(AND(R972="",TODAY()&gt;=Q972),"Retry 1 DUE",IF(AND(R972="Correct",T972="",TODAY()&gt;=S972),"Retry 2 DUE",IF(R972="","Retry 1 scheduled","Retry 2 scheduled")))))))</f>
        <v/>
      </c>
    </row>
    <row r="973" customFormat="false" ht="15" hidden="false" customHeight="false" outlineLevel="0" collapsed="false">
      <c r="A973" s="27" t="str">
        <f aca="false">IF(COUNTA(B973:I973)=0,"",ROW()-4)</f>
        <v/>
      </c>
      <c r="B973" s="28"/>
      <c r="C973" s="29"/>
      <c r="D973" s="30"/>
      <c r="E973" s="29"/>
      <c r="F973" s="30"/>
      <c r="G973" s="31"/>
      <c r="H973" s="32"/>
      <c r="I973" s="32"/>
      <c r="J973" s="33" t="str">
        <f aca="false">IF(OR(H973="",I973=""),"",IF(UPPER(SUBSTITUTE(SUBSTITUTE(SUBSTITUTE(H973," ",""),",",""),";",""))=UPPER(SUBSTITUTE(SUBSTITUTE(SUBSTITUTE(I973," ",""),",",""),";","")),"Correct","Wrong"))</f>
        <v/>
      </c>
      <c r="K973" s="29"/>
      <c r="L973" s="29"/>
      <c r="M973" s="27" t="str">
        <f aca="false">IF(E973="","",IFERROR(INDEX(Lists!$G$5:$G$9,MATCH(E973,Lists!$F$5:$F$9,0)),""))</f>
        <v/>
      </c>
      <c r="N973" s="33" t="str">
        <f aca="false">IF(OR(L973="",M973=""),"",IF(L973&gt;M973,"Slow",IF(AND(J973="Wrong",L973&lt;0.5*M973),"Rushed?","OK")))</f>
        <v/>
      </c>
      <c r="O973" s="30"/>
      <c r="P973" s="30"/>
      <c r="Q973" s="34" t="str">
        <f aca="false">IF(OR(B973="",J973=""),"",IF(OR(J973="Wrong",K973="50-50",K973="Guess"),B973+Lists!$Y$5,""))</f>
        <v/>
      </c>
      <c r="R973" s="29"/>
      <c r="S973" s="34" t="str">
        <f aca="false">IF(Q973="","",B973+Lists!$Y$6)</f>
        <v/>
      </c>
      <c r="T973" s="29"/>
      <c r="U973" s="33" t="str">
        <f aca="true">IF(J973="","",IF(Q973="","—",IF(T973="Correct","Mastered",IF(OR(R973="Wrong",T973="Wrong"),"Keep reviewing",IF(AND(R973="",TODAY()&gt;=Q973),"Retry 1 DUE",IF(AND(R973="Correct",T973="",TODAY()&gt;=S973),"Retry 2 DUE",IF(R973="","Retry 1 scheduled","Retry 2 scheduled")))))))</f>
        <v/>
      </c>
    </row>
    <row r="974" customFormat="false" ht="15" hidden="false" customHeight="false" outlineLevel="0" collapsed="false">
      <c r="A974" s="27" t="str">
        <f aca="false">IF(COUNTA(B974:I974)=0,"",ROW()-4)</f>
        <v/>
      </c>
      <c r="B974" s="28"/>
      <c r="C974" s="29"/>
      <c r="D974" s="30"/>
      <c r="E974" s="29"/>
      <c r="F974" s="30"/>
      <c r="G974" s="31"/>
      <c r="H974" s="32"/>
      <c r="I974" s="32"/>
      <c r="J974" s="33" t="str">
        <f aca="false">IF(OR(H974="",I974=""),"",IF(UPPER(SUBSTITUTE(SUBSTITUTE(SUBSTITUTE(H974," ",""),",",""),";",""))=UPPER(SUBSTITUTE(SUBSTITUTE(SUBSTITUTE(I974," ",""),",",""),";","")),"Correct","Wrong"))</f>
        <v/>
      </c>
      <c r="K974" s="29"/>
      <c r="L974" s="29"/>
      <c r="M974" s="27" t="str">
        <f aca="false">IF(E974="","",IFERROR(INDEX(Lists!$G$5:$G$9,MATCH(E974,Lists!$F$5:$F$9,0)),""))</f>
        <v/>
      </c>
      <c r="N974" s="33" t="str">
        <f aca="false">IF(OR(L974="",M974=""),"",IF(L974&gt;M974,"Slow",IF(AND(J974="Wrong",L974&lt;0.5*M974),"Rushed?","OK")))</f>
        <v/>
      </c>
      <c r="O974" s="30"/>
      <c r="P974" s="30"/>
      <c r="Q974" s="34" t="str">
        <f aca="false">IF(OR(B974="",J974=""),"",IF(OR(J974="Wrong",K974="50-50",K974="Guess"),B974+Lists!$Y$5,""))</f>
        <v/>
      </c>
      <c r="R974" s="29"/>
      <c r="S974" s="34" t="str">
        <f aca="false">IF(Q974="","",B974+Lists!$Y$6)</f>
        <v/>
      </c>
      <c r="T974" s="29"/>
      <c r="U974" s="33" t="str">
        <f aca="true">IF(J974="","",IF(Q974="","—",IF(T974="Correct","Mastered",IF(OR(R974="Wrong",T974="Wrong"),"Keep reviewing",IF(AND(R974="",TODAY()&gt;=Q974),"Retry 1 DUE",IF(AND(R974="Correct",T974="",TODAY()&gt;=S974),"Retry 2 DUE",IF(R974="","Retry 1 scheduled","Retry 2 scheduled")))))))</f>
        <v/>
      </c>
    </row>
    <row r="975" customFormat="false" ht="15" hidden="false" customHeight="false" outlineLevel="0" collapsed="false">
      <c r="A975" s="27" t="str">
        <f aca="false">IF(COUNTA(B975:I975)=0,"",ROW()-4)</f>
        <v/>
      </c>
      <c r="B975" s="28"/>
      <c r="C975" s="29"/>
      <c r="D975" s="30"/>
      <c r="E975" s="29"/>
      <c r="F975" s="30"/>
      <c r="G975" s="31"/>
      <c r="H975" s="32"/>
      <c r="I975" s="32"/>
      <c r="J975" s="33" t="str">
        <f aca="false">IF(OR(H975="",I975=""),"",IF(UPPER(SUBSTITUTE(SUBSTITUTE(SUBSTITUTE(H975," ",""),",",""),";",""))=UPPER(SUBSTITUTE(SUBSTITUTE(SUBSTITUTE(I975," ",""),",",""),";","")),"Correct","Wrong"))</f>
        <v/>
      </c>
      <c r="K975" s="29"/>
      <c r="L975" s="29"/>
      <c r="M975" s="27" t="str">
        <f aca="false">IF(E975="","",IFERROR(INDEX(Lists!$G$5:$G$9,MATCH(E975,Lists!$F$5:$F$9,0)),""))</f>
        <v/>
      </c>
      <c r="N975" s="33" t="str">
        <f aca="false">IF(OR(L975="",M975=""),"",IF(L975&gt;M975,"Slow",IF(AND(J975="Wrong",L975&lt;0.5*M975),"Rushed?","OK")))</f>
        <v/>
      </c>
      <c r="O975" s="30"/>
      <c r="P975" s="30"/>
      <c r="Q975" s="34" t="str">
        <f aca="false">IF(OR(B975="",J975=""),"",IF(OR(J975="Wrong",K975="50-50",K975="Guess"),B975+Lists!$Y$5,""))</f>
        <v/>
      </c>
      <c r="R975" s="29"/>
      <c r="S975" s="34" t="str">
        <f aca="false">IF(Q975="","",B975+Lists!$Y$6)</f>
        <v/>
      </c>
      <c r="T975" s="29"/>
      <c r="U975" s="33" t="str">
        <f aca="true">IF(J975="","",IF(Q975="","—",IF(T975="Correct","Mastered",IF(OR(R975="Wrong",T975="Wrong"),"Keep reviewing",IF(AND(R975="",TODAY()&gt;=Q975),"Retry 1 DUE",IF(AND(R975="Correct",T975="",TODAY()&gt;=S975),"Retry 2 DUE",IF(R975="","Retry 1 scheduled","Retry 2 scheduled")))))))</f>
        <v/>
      </c>
    </row>
    <row r="976" customFormat="false" ht="15" hidden="false" customHeight="false" outlineLevel="0" collapsed="false">
      <c r="A976" s="27" t="str">
        <f aca="false">IF(COUNTA(B976:I976)=0,"",ROW()-4)</f>
        <v/>
      </c>
      <c r="B976" s="28"/>
      <c r="C976" s="29"/>
      <c r="D976" s="30"/>
      <c r="E976" s="29"/>
      <c r="F976" s="30"/>
      <c r="G976" s="31"/>
      <c r="H976" s="32"/>
      <c r="I976" s="32"/>
      <c r="J976" s="33" t="str">
        <f aca="false">IF(OR(H976="",I976=""),"",IF(UPPER(SUBSTITUTE(SUBSTITUTE(SUBSTITUTE(H976," ",""),",",""),";",""))=UPPER(SUBSTITUTE(SUBSTITUTE(SUBSTITUTE(I976," ",""),",",""),";","")),"Correct","Wrong"))</f>
        <v/>
      </c>
      <c r="K976" s="29"/>
      <c r="L976" s="29"/>
      <c r="M976" s="27" t="str">
        <f aca="false">IF(E976="","",IFERROR(INDEX(Lists!$G$5:$G$9,MATCH(E976,Lists!$F$5:$F$9,0)),""))</f>
        <v/>
      </c>
      <c r="N976" s="33" t="str">
        <f aca="false">IF(OR(L976="",M976=""),"",IF(L976&gt;M976,"Slow",IF(AND(J976="Wrong",L976&lt;0.5*M976),"Rushed?","OK")))</f>
        <v/>
      </c>
      <c r="O976" s="30"/>
      <c r="P976" s="30"/>
      <c r="Q976" s="34" t="str">
        <f aca="false">IF(OR(B976="",J976=""),"",IF(OR(J976="Wrong",K976="50-50",K976="Guess"),B976+Lists!$Y$5,""))</f>
        <v/>
      </c>
      <c r="R976" s="29"/>
      <c r="S976" s="34" t="str">
        <f aca="false">IF(Q976="","",B976+Lists!$Y$6)</f>
        <v/>
      </c>
      <c r="T976" s="29"/>
      <c r="U976" s="33" t="str">
        <f aca="true">IF(J976="","",IF(Q976="","—",IF(T976="Correct","Mastered",IF(OR(R976="Wrong",T976="Wrong"),"Keep reviewing",IF(AND(R976="",TODAY()&gt;=Q976),"Retry 1 DUE",IF(AND(R976="Correct",T976="",TODAY()&gt;=S976),"Retry 2 DUE",IF(R976="","Retry 1 scheduled","Retry 2 scheduled")))))))</f>
        <v/>
      </c>
    </row>
    <row r="977" customFormat="false" ht="15" hidden="false" customHeight="false" outlineLevel="0" collapsed="false">
      <c r="A977" s="27" t="str">
        <f aca="false">IF(COUNTA(B977:I977)=0,"",ROW()-4)</f>
        <v/>
      </c>
      <c r="B977" s="28"/>
      <c r="C977" s="29"/>
      <c r="D977" s="30"/>
      <c r="E977" s="29"/>
      <c r="F977" s="30"/>
      <c r="G977" s="31"/>
      <c r="H977" s="32"/>
      <c r="I977" s="32"/>
      <c r="J977" s="33" t="str">
        <f aca="false">IF(OR(H977="",I977=""),"",IF(UPPER(SUBSTITUTE(SUBSTITUTE(SUBSTITUTE(H977," ",""),",",""),";",""))=UPPER(SUBSTITUTE(SUBSTITUTE(SUBSTITUTE(I977," ",""),",",""),";","")),"Correct","Wrong"))</f>
        <v/>
      </c>
      <c r="K977" s="29"/>
      <c r="L977" s="29"/>
      <c r="M977" s="27" t="str">
        <f aca="false">IF(E977="","",IFERROR(INDEX(Lists!$G$5:$G$9,MATCH(E977,Lists!$F$5:$F$9,0)),""))</f>
        <v/>
      </c>
      <c r="N977" s="33" t="str">
        <f aca="false">IF(OR(L977="",M977=""),"",IF(L977&gt;M977,"Slow",IF(AND(J977="Wrong",L977&lt;0.5*M977),"Rushed?","OK")))</f>
        <v/>
      </c>
      <c r="O977" s="30"/>
      <c r="P977" s="30"/>
      <c r="Q977" s="34" t="str">
        <f aca="false">IF(OR(B977="",J977=""),"",IF(OR(J977="Wrong",K977="50-50",K977="Guess"),B977+Lists!$Y$5,""))</f>
        <v/>
      </c>
      <c r="R977" s="29"/>
      <c r="S977" s="34" t="str">
        <f aca="false">IF(Q977="","",B977+Lists!$Y$6)</f>
        <v/>
      </c>
      <c r="T977" s="29"/>
      <c r="U977" s="33" t="str">
        <f aca="true">IF(J977="","",IF(Q977="","—",IF(T977="Correct","Mastered",IF(OR(R977="Wrong",T977="Wrong"),"Keep reviewing",IF(AND(R977="",TODAY()&gt;=Q977),"Retry 1 DUE",IF(AND(R977="Correct",T977="",TODAY()&gt;=S977),"Retry 2 DUE",IF(R977="","Retry 1 scheduled","Retry 2 scheduled")))))))</f>
        <v/>
      </c>
    </row>
    <row r="978" customFormat="false" ht="15" hidden="false" customHeight="false" outlineLevel="0" collapsed="false">
      <c r="A978" s="27" t="str">
        <f aca="false">IF(COUNTA(B978:I978)=0,"",ROW()-4)</f>
        <v/>
      </c>
      <c r="B978" s="28"/>
      <c r="C978" s="29"/>
      <c r="D978" s="30"/>
      <c r="E978" s="29"/>
      <c r="F978" s="30"/>
      <c r="G978" s="31"/>
      <c r="H978" s="32"/>
      <c r="I978" s="32"/>
      <c r="J978" s="33" t="str">
        <f aca="false">IF(OR(H978="",I978=""),"",IF(UPPER(SUBSTITUTE(SUBSTITUTE(SUBSTITUTE(H978," ",""),",",""),";",""))=UPPER(SUBSTITUTE(SUBSTITUTE(SUBSTITUTE(I978," ",""),",",""),";","")),"Correct","Wrong"))</f>
        <v/>
      </c>
      <c r="K978" s="29"/>
      <c r="L978" s="29"/>
      <c r="M978" s="27" t="str">
        <f aca="false">IF(E978="","",IFERROR(INDEX(Lists!$G$5:$G$9,MATCH(E978,Lists!$F$5:$F$9,0)),""))</f>
        <v/>
      </c>
      <c r="N978" s="33" t="str">
        <f aca="false">IF(OR(L978="",M978=""),"",IF(L978&gt;M978,"Slow",IF(AND(J978="Wrong",L978&lt;0.5*M978),"Rushed?","OK")))</f>
        <v/>
      </c>
      <c r="O978" s="30"/>
      <c r="P978" s="30"/>
      <c r="Q978" s="34" t="str">
        <f aca="false">IF(OR(B978="",J978=""),"",IF(OR(J978="Wrong",K978="50-50",K978="Guess"),B978+Lists!$Y$5,""))</f>
        <v/>
      </c>
      <c r="R978" s="29"/>
      <c r="S978" s="34" t="str">
        <f aca="false">IF(Q978="","",B978+Lists!$Y$6)</f>
        <v/>
      </c>
      <c r="T978" s="29"/>
      <c r="U978" s="33" t="str">
        <f aca="true">IF(J978="","",IF(Q978="","—",IF(T978="Correct","Mastered",IF(OR(R978="Wrong",T978="Wrong"),"Keep reviewing",IF(AND(R978="",TODAY()&gt;=Q978),"Retry 1 DUE",IF(AND(R978="Correct",T978="",TODAY()&gt;=S978),"Retry 2 DUE",IF(R978="","Retry 1 scheduled","Retry 2 scheduled")))))))</f>
        <v/>
      </c>
    </row>
    <row r="979" customFormat="false" ht="15" hidden="false" customHeight="false" outlineLevel="0" collapsed="false">
      <c r="A979" s="27" t="str">
        <f aca="false">IF(COUNTA(B979:I979)=0,"",ROW()-4)</f>
        <v/>
      </c>
      <c r="B979" s="28"/>
      <c r="C979" s="29"/>
      <c r="D979" s="30"/>
      <c r="E979" s="29"/>
      <c r="F979" s="30"/>
      <c r="G979" s="31"/>
      <c r="H979" s="32"/>
      <c r="I979" s="32"/>
      <c r="J979" s="33" t="str">
        <f aca="false">IF(OR(H979="",I979=""),"",IF(UPPER(SUBSTITUTE(SUBSTITUTE(SUBSTITUTE(H979," ",""),",",""),";",""))=UPPER(SUBSTITUTE(SUBSTITUTE(SUBSTITUTE(I979," ",""),",",""),";","")),"Correct","Wrong"))</f>
        <v/>
      </c>
      <c r="K979" s="29"/>
      <c r="L979" s="29"/>
      <c r="M979" s="27" t="str">
        <f aca="false">IF(E979="","",IFERROR(INDEX(Lists!$G$5:$G$9,MATCH(E979,Lists!$F$5:$F$9,0)),""))</f>
        <v/>
      </c>
      <c r="N979" s="33" t="str">
        <f aca="false">IF(OR(L979="",M979=""),"",IF(L979&gt;M979,"Slow",IF(AND(J979="Wrong",L979&lt;0.5*M979),"Rushed?","OK")))</f>
        <v/>
      </c>
      <c r="O979" s="30"/>
      <c r="P979" s="30"/>
      <c r="Q979" s="34" t="str">
        <f aca="false">IF(OR(B979="",J979=""),"",IF(OR(J979="Wrong",K979="50-50",K979="Guess"),B979+Lists!$Y$5,""))</f>
        <v/>
      </c>
      <c r="R979" s="29"/>
      <c r="S979" s="34" t="str">
        <f aca="false">IF(Q979="","",B979+Lists!$Y$6)</f>
        <v/>
      </c>
      <c r="T979" s="29"/>
      <c r="U979" s="33" t="str">
        <f aca="true">IF(J979="","",IF(Q979="","—",IF(T979="Correct","Mastered",IF(OR(R979="Wrong",T979="Wrong"),"Keep reviewing",IF(AND(R979="",TODAY()&gt;=Q979),"Retry 1 DUE",IF(AND(R979="Correct",T979="",TODAY()&gt;=S979),"Retry 2 DUE",IF(R979="","Retry 1 scheduled","Retry 2 scheduled")))))))</f>
        <v/>
      </c>
    </row>
    <row r="980" customFormat="false" ht="15" hidden="false" customHeight="false" outlineLevel="0" collapsed="false">
      <c r="A980" s="27" t="str">
        <f aca="false">IF(COUNTA(B980:I980)=0,"",ROW()-4)</f>
        <v/>
      </c>
      <c r="B980" s="28"/>
      <c r="C980" s="29"/>
      <c r="D980" s="30"/>
      <c r="E980" s="29"/>
      <c r="F980" s="30"/>
      <c r="G980" s="31"/>
      <c r="H980" s="32"/>
      <c r="I980" s="32"/>
      <c r="J980" s="33" t="str">
        <f aca="false">IF(OR(H980="",I980=""),"",IF(UPPER(SUBSTITUTE(SUBSTITUTE(SUBSTITUTE(H980," ",""),",",""),";",""))=UPPER(SUBSTITUTE(SUBSTITUTE(SUBSTITUTE(I980," ",""),",",""),";","")),"Correct","Wrong"))</f>
        <v/>
      </c>
      <c r="K980" s="29"/>
      <c r="L980" s="29"/>
      <c r="M980" s="27" t="str">
        <f aca="false">IF(E980="","",IFERROR(INDEX(Lists!$G$5:$G$9,MATCH(E980,Lists!$F$5:$F$9,0)),""))</f>
        <v/>
      </c>
      <c r="N980" s="33" t="str">
        <f aca="false">IF(OR(L980="",M980=""),"",IF(L980&gt;M980,"Slow",IF(AND(J980="Wrong",L980&lt;0.5*M980),"Rushed?","OK")))</f>
        <v/>
      </c>
      <c r="O980" s="30"/>
      <c r="P980" s="30"/>
      <c r="Q980" s="34" t="str">
        <f aca="false">IF(OR(B980="",J980=""),"",IF(OR(J980="Wrong",K980="50-50",K980="Guess"),B980+Lists!$Y$5,""))</f>
        <v/>
      </c>
      <c r="R980" s="29"/>
      <c r="S980" s="34" t="str">
        <f aca="false">IF(Q980="","",B980+Lists!$Y$6)</f>
        <v/>
      </c>
      <c r="T980" s="29"/>
      <c r="U980" s="33" t="str">
        <f aca="true">IF(J980="","",IF(Q980="","—",IF(T980="Correct","Mastered",IF(OR(R980="Wrong",T980="Wrong"),"Keep reviewing",IF(AND(R980="",TODAY()&gt;=Q980),"Retry 1 DUE",IF(AND(R980="Correct",T980="",TODAY()&gt;=S980),"Retry 2 DUE",IF(R980="","Retry 1 scheduled","Retry 2 scheduled")))))))</f>
        <v/>
      </c>
    </row>
    <row r="981" customFormat="false" ht="15" hidden="false" customHeight="false" outlineLevel="0" collapsed="false">
      <c r="A981" s="27" t="str">
        <f aca="false">IF(COUNTA(B981:I981)=0,"",ROW()-4)</f>
        <v/>
      </c>
      <c r="B981" s="28"/>
      <c r="C981" s="29"/>
      <c r="D981" s="30"/>
      <c r="E981" s="29"/>
      <c r="F981" s="30"/>
      <c r="G981" s="31"/>
      <c r="H981" s="32"/>
      <c r="I981" s="32"/>
      <c r="J981" s="33" t="str">
        <f aca="false">IF(OR(H981="",I981=""),"",IF(UPPER(SUBSTITUTE(SUBSTITUTE(SUBSTITUTE(H981," ",""),",",""),";",""))=UPPER(SUBSTITUTE(SUBSTITUTE(SUBSTITUTE(I981," ",""),",",""),";","")),"Correct","Wrong"))</f>
        <v/>
      </c>
      <c r="K981" s="29"/>
      <c r="L981" s="29"/>
      <c r="M981" s="27" t="str">
        <f aca="false">IF(E981="","",IFERROR(INDEX(Lists!$G$5:$G$9,MATCH(E981,Lists!$F$5:$F$9,0)),""))</f>
        <v/>
      </c>
      <c r="N981" s="33" t="str">
        <f aca="false">IF(OR(L981="",M981=""),"",IF(L981&gt;M981,"Slow",IF(AND(J981="Wrong",L981&lt;0.5*M981),"Rushed?","OK")))</f>
        <v/>
      </c>
      <c r="O981" s="30"/>
      <c r="P981" s="30"/>
      <c r="Q981" s="34" t="str">
        <f aca="false">IF(OR(B981="",J981=""),"",IF(OR(J981="Wrong",K981="50-50",K981="Guess"),B981+Lists!$Y$5,""))</f>
        <v/>
      </c>
      <c r="R981" s="29"/>
      <c r="S981" s="34" t="str">
        <f aca="false">IF(Q981="","",B981+Lists!$Y$6)</f>
        <v/>
      </c>
      <c r="T981" s="29"/>
      <c r="U981" s="33" t="str">
        <f aca="true">IF(J981="","",IF(Q981="","—",IF(T981="Correct","Mastered",IF(OR(R981="Wrong",T981="Wrong"),"Keep reviewing",IF(AND(R981="",TODAY()&gt;=Q981),"Retry 1 DUE",IF(AND(R981="Correct",T981="",TODAY()&gt;=S981),"Retry 2 DUE",IF(R981="","Retry 1 scheduled","Retry 2 scheduled")))))))</f>
        <v/>
      </c>
    </row>
    <row r="982" customFormat="false" ht="15" hidden="false" customHeight="false" outlineLevel="0" collapsed="false">
      <c r="A982" s="27" t="str">
        <f aca="false">IF(COUNTA(B982:I982)=0,"",ROW()-4)</f>
        <v/>
      </c>
      <c r="B982" s="28"/>
      <c r="C982" s="29"/>
      <c r="D982" s="30"/>
      <c r="E982" s="29"/>
      <c r="F982" s="30"/>
      <c r="G982" s="31"/>
      <c r="H982" s="32"/>
      <c r="I982" s="32"/>
      <c r="J982" s="33" t="str">
        <f aca="false">IF(OR(H982="",I982=""),"",IF(UPPER(SUBSTITUTE(SUBSTITUTE(SUBSTITUTE(H982," ",""),",",""),";",""))=UPPER(SUBSTITUTE(SUBSTITUTE(SUBSTITUTE(I982," ",""),",",""),";","")),"Correct","Wrong"))</f>
        <v/>
      </c>
      <c r="K982" s="29"/>
      <c r="L982" s="29"/>
      <c r="M982" s="27" t="str">
        <f aca="false">IF(E982="","",IFERROR(INDEX(Lists!$G$5:$G$9,MATCH(E982,Lists!$F$5:$F$9,0)),""))</f>
        <v/>
      </c>
      <c r="N982" s="33" t="str">
        <f aca="false">IF(OR(L982="",M982=""),"",IF(L982&gt;M982,"Slow",IF(AND(J982="Wrong",L982&lt;0.5*M982),"Rushed?","OK")))</f>
        <v/>
      </c>
      <c r="O982" s="30"/>
      <c r="P982" s="30"/>
      <c r="Q982" s="34" t="str">
        <f aca="false">IF(OR(B982="",J982=""),"",IF(OR(J982="Wrong",K982="50-50",K982="Guess"),B982+Lists!$Y$5,""))</f>
        <v/>
      </c>
      <c r="R982" s="29"/>
      <c r="S982" s="34" t="str">
        <f aca="false">IF(Q982="","",B982+Lists!$Y$6)</f>
        <v/>
      </c>
      <c r="T982" s="29"/>
      <c r="U982" s="33" t="str">
        <f aca="true">IF(J982="","",IF(Q982="","—",IF(T982="Correct","Mastered",IF(OR(R982="Wrong",T982="Wrong"),"Keep reviewing",IF(AND(R982="",TODAY()&gt;=Q982),"Retry 1 DUE",IF(AND(R982="Correct",T982="",TODAY()&gt;=S982),"Retry 2 DUE",IF(R982="","Retry 1 scheduled","Retry 2 scheduled")))))))</f>
        <v/>
      </c>
    </row>
    <row r="983" customFormat="false" ht="15" hidden="false" customHeight="false" outlineLevel="0" collapsed="false">
      <c r="A983" s="27" t="str">
        <f aca="false">IF(COUNTA(B983:I983)=0,"",ROW()-4)</f>
        <v/>
      </c>
      <c r="B983" s="28"/>
      <c r="C983" s="29"/>
      <c r="D983" s="30"/>
      <c r="E983" s="29"/>
      <c r="F983" s="30"/>
      <c r="G983" s="31"/>
      <c r="H983" s="32"/>
      <c r="I983" s="32"/>
      <c r="J983" s="33" t="str">
        <f aca="false">IF(OR(H983="",I983=""),"",IF(UPPER(SUBSTITUTE(SUBSTITUTE(SUBSTITUTE(H983," ",""),",",""),";",""))=UPPER(SUBSTITUTE(SUBSTITUTE(SUBSTITUTE(I983," ",""),",",""),";","")),"Correct","Wrong"))</f>
        <v/>
      </c>
      <c r="K983" s="29"/>
      <c r="L983" s="29"/>
      <c r="M983" s="27" t="str">
        <f aca="false">IF(E983="","",IFERROR(INDEX(Lists!$G$5:$G$9,MATCH(E983,Lists!$F$5:$F$9,0)),""))</f>
        <v/>
      </c>
      <c r="N983" s="33" t="str">
        <f aca="false">IF(OR(L983="",M983=""),"",IF(L983&gt;M983,"Slow",IF(AND(J983="Wrong",L983&lt;0.5*M983),"Rushed?","OK")))</f>
        <v/>
      </c>
      <c r="O983" s="30"/>
      <c r="P983" s="30"/>
      <c r="Q983" s="34" t="str">
        <f aca="false">IF(OR(B983="",J983=""),"",IF(OR(J983="Wrong",K983="50-50",K983="Guess"),B983+Lists!$Y$5,""))</f>
        <v/>
      </c>
      <c r="R983" s="29"/>
      <c r="S983" s="34" t="str">
        <f aca="false">IF(Q983="","",B983+Lists!$Y$6)</f>
        <v/>
      </c>
      <c r="T983" s="29"/>
      <c r="U983" s="33" t="str">
        <f aca="true">IF(J983="","",IF(Q983="","—",IF(T983="Correct","Mastered",IF(OR(R983="Wrong",T983="Wrong"),"Keep reviewing",IF(AND(R983="",TODAY()&gt;=Q983),"Retry 1 DUE",IF(AND(R983="Correct",T983="",TODAY()&gt;=S983),"Retry 2 DUE",IF(R983="","Retry 1 scheduled","Retry 2 scheduled")))))))</f>
        <v/>
      </c>
    </row>
    <row r="984" customFormat="false" ht="15" hidden="false" customHeight="false" outlineLevel="0" collapsed="false">
      <c r="A984" s="27" t="str">
        <f aca="false">IF(COUNTA(B984:I984)=0,"",ROW()-4)</f>
        <v/>
      </c>
      <c r="B984" s="28"/>
      <c r="C984" s="29"/>
      <c r="D984" s="30"/>
      <c r="E984" s="29"/>
      <c r="F984" s="30"/>
      <c r="G984" s="31"/>
      <c r="H984" s="32"/>
      <c r="I984" s="32"/>
      <c r="J984" s="33" t="str">
        <f aca="false">IF(OR(H984="",I984=""),"",IF(UPPER(SUBSTITUTE(SUBSTITUTE(SUBSTITUTE(H984," ",""),",",""),";",""))=UPPER(SUBSTITUTE(SUBSTITUTE(SUBSTITUTE(I984," ",""),",",""),";","")),"Correct","Wrong"))</f>
        <v/>
      </c>
      <c r="K984" s="29"/>
      <c r="L984" s="29"/>
      <c r="M984" s="27" t="str">
        <f aca="false">IF(E984="","",IFERROR(INDEX(Lists!$G$5:$G$9,MATCH(E984,Lists!$F$5:$F$9,0)),""))</f>
        <v/>
      </c>
      <c r="N984" s="33" t="str">
        <f aca="false">IF(OR(L984="",M984=""),"",IF(L984&gt;M984,"Slow",IF(AND(J984="Wrong",L984&lt;0.5*M984),"Rushed?","OK")))</f>
        <v/>
      </c>
      <c r="O984" s="30"/>
      <c r="P984" s="30"/>
      <c r="Q984" s="34" t="str">
        <f aca="false">IF(OR(B984="",J984=""),"",IF(OR(J984="Wrong",K984="50-50",K984="Guess"),B984+Lists!$Y$5,""))</f>
        <v/>
      </c>
      <c r="R984" s="29"/>
      <c r="S984" s="34" t="str">
        <f aca="false">IF(Q984="","",B984+Lists!$Y$6)</f>
        <v/>
      </c>
      <c r="T984" s="29"/>
      <c r="U984" s="33" t="str">
        <f aca="true">IF(J984="","",IF(Q984="","—",IF(T984="Correct","Mastered",IF(OR(R984="Wrong",T984="Wrong"),"Keep reviewing",IF(AND(R984="",TODAY()&gt;=Q984),"Retry 1 DUE",IF(AND(R984="Correct",T984="",TODAY()&gt;=S984),"Retry 2 DUE",IF(R984="","Retry 1 scheduled","Retry 2 scheduled")))))))</f>
        <v/>
      </c>
    </row>
    <row r="985" customFormat="false" ht="15" hidden="false" customHeight="false" outlineLevel="0" collapsed="false">
      <c r="A985" s="27" t="str">
        <f aca="false">IF(COUNTA(B985:I985)=0,"",ROW()-4)</f>
        <v/>
      </c>
      <c r="B985" s="28"/>
      <c r="C985" s="29"/>
      <c r="D985" s="30"/>
      <c r="E985" s="29"/>
      <c r="F985" s="30"/>
      <c r="G985" s="31"/>
      <c r="H985" s="32"/>
      <c r="I985" s="32"/>
      <c r="J985" s="33" t="str">
        <f aca="false">IF(OR(H985="",I985=""),"",IF(UPPER(SUBSTITUTE(SUBSTITUTE(SUBSTITUTE(H985," ",""),",",""),";",""))=UPPER(SUBSTITUTE(SUBSTITUTE(SUBSTITUTE(I985," ",""),",",""),";","")),"Correct","Wrong"))</f>
        <v/>
      </c>
      <c r="K985" s="29"/>
      <c r="L985" s="29"/>
      <c r="M985" s="27" t="str">
        <f aca="false">IF(E985="","",IFERROR(INDEX(Lists!$G$5:$G$9,MATCH(E985,Lists!$F$5:$F$9,0)),""))</f>
        <v/>
      </c>
      <c r="N985" s="33" t="str">
        <f aca="false">IF(OR(L985="",M985=""),"",IF(L985&gt;M985,"Slow",IF(AND(J985="Wrong",L985&lt;0.5*M985),"Rushed?","OK")))</f>
        <v/>
      </c>
      <c r="O985" s="30"/>
      <c r="P985" s="30"/>
      <c r="Q985" s="34" t="str">
        <f aca="false">IF(OR(B985="",J985=""),"",IF(OR(J985="Wrong",K985="50-50",K985="Guess"),B985+Lists!$Y$5,""))</f>
        <v/>
      </c>
      <c r="R985" s="29"/>
      <c r="S985" s="34" t="str">
        <f aca="false">IF(Q985="","",B985+Lists!$Y$6)</f>
        <v/>
      </c>
      <c r="T985" s="29"/>
      <c r="U985" s="33" t="str">
        <f aca="true">IF(J985="","",IF(Q985="","—",IF(T985="Correct","Mastered",IF(OR(R985="Wrong",T985="Wrong"),"Keep reviewing",IF(AND(R985="",TODAY()&gt;=Q985),"Retry 1 DUE",IF(AND(R985="Correct",T985="",TODAY()&gt;=S985),"Retry 2 DUE",IF(R985="","Retry 1 scheduled","Retry 2 scheduled")))))))</f>
        <v/>
      </c>
    </row>
    <row r="986" customFormat="false" ht="15" hidden="false" customHeight="false" outlineLevel="0" collapsed="false">
      <c r="A986" s="27" t="str">
        <f aca="false">IF(COUNTA(B986:I986)=0,"",ROW()-4)</f>
        <v/>
      </c>
      <c r="B986" s="28"/>
      <c r="C986" s="29"/>
      <c r="D986" s="30"/>
      <c r="E986" s="29"/>
      <c r="F986" s="30"/>
      <c r="G986" s="31"/>
      <c r="H986" s="32"/>
      <c r="I986" s="32"/>
      <c r="J986" s="33" t="str">
        <f aca="false">IF(OR(H986="",I986=""),"",IF(UPPER(SUBSTITUTE(SUBSTITUTE(SUBSTITUTE(H986," ",""),",",""),";",""))=UPPER(SUBSTITUTE(SUBSTITUTE(SUBSTITUTE(I986," ",""),",",""),";","")),"Correct","Wrong"))</f>
        <v/>
      </c>
      <c r="K986" s="29"/>
      <c r="L986" s="29"/>
      <c r="M986" s="27" t="str">
        <f aca="false">IF(E986="","",IFERROR(INDEX(Lists!$G$5:$G$9,MATCH(E986,Lists!$F$5:$F$9,0)),""))</f>
        <v/>
      </c>
      <c r="N986" s="33" t="str">
        <f aca="false">IF(OR(L986="",M986=""),"",IF(L986&gt;M986,"Slow",IF(AND(J986="Wrong",L986&lt;0.5*M986),"Rushed?","OK")))</f>
        <v/>
      </c>
      <c r="O986" s="30"/>
      <c r="P986" s="30"/>
      <c r="Q986" s="34" t="str">
        <f aca="false">IF(OR(B986="",J986=""),"",IF(OR(J986="Wrong",K986="50-50",K986="Guess"),B986+Lists!$Y$5,""))</f>
        <v/>
      </c>
      <c r="R986" s="29"/>
      <c r="S986" s="34" t="str">
        <f aca="false">IF(Q986="","",B986+Lists!$Y$6)</f>
        <v/>
      </c>
      <c r="T986" s="29"/>
      <c r="U986" s="33" t="str">
        <f aca="true">IF(J986="","",IF(Q986="","—",IF(T986="Correct","Mastered",IF(OR(R986="Wrong",T986="Wrong"),"Keep reviewing",IF(AND(R986="",TODAY()&gt;=Q986),"Retry 1 DUE",IF(AND(R986="Correct",T986="",TODAY()&gt;=S986),"Retry 2 DUE",IF(R986="","Retry 1 scheduled","Retry 2 scheduled")))))))</f>
        <v/>
      </c>
    </row>
    <row r="987" customFormat="false" ht="15" hidden="false" customHeight="false" outlineLevel="0" collapsed="false">
      <c r="A987" s="27" t="str">
        <f aca="false">IF(COUNTA(B987:I987)=0,"",ROW()-4)</f>
        <v/>
      </c>
      <c r="B987" s="28"/>
      <c r="C987" s="29"/>
      <c r="D987" s="30"/>
      <c r="E987" s="29"/>
      <c r="F987" s="30"/>
      <c r="G987" s="31"/>
      <c r="H987" s="32"/>
      <c r="I987" s="32"/>
      <c r="J987" s="33" t="str">
        <f aca="false">IF(OR(H987="",I987=""),"",IF(UPPER(SUBSTITUTE(SUBSTITUTE(SUBSTITUTE(H987," ",""),",",""),";",""))=UPPER(SUBSTITUTE(SUBSTITUTE(SUBSTITUTE(I987," ",""),",",""),";","")),"Correct","Wrong"))</f>
        <v/>
      </c>
      <c r="K987" s="29"/>
      <c r="L987" s="29"/>
      <c r="M987" s="27" t="str">
        <f aca="false">IF(E987="","",IFERROR(INDEX(Lists!$G$5:$G$9,MATCH(E987,Lists!$F$5:$F$9,0)),""))</f>
        <v/>
      </c>
      <c r="N987" s="33" t="str">
        <f aca="false">IF(OR(L987="",M987=""),"",IF(L987&gt;M987,"Slow",IF(AND(J987="Wrong",L987&lt;0.5*M987),"Rushed?","OK")))</f>
        <v/>
      </c>
      <c r="O987" s="30"/>
      <c r="P987" s="30"/>
      <c r="Q987" s="34" t="str">
        <f aca="false">IF(OR(B987="",J987=""),"",IF(OR(J987="Wrong",K987="50-50",K987="Guess"),B987+Lists!$Y$5,""))</f>
        <v/>
      </c>
      <c r="R987" s="29"/>
      <c r="S987" s="34" t="str">
        <f aca="false">IF(Q987="","",B987+Lists!$Y$6)</f>
        <v/>
      </c>
      <c r="T987" s="29"/>
      <c r="U987" s="33" t="str">
        <f aca="true">IF(J987="","",IF(Q987="","—",IF(T987="Correct","Mastered",IF(OR(R987="Wrong",T987="Wrong"),"Keep reviewing",IF(AND(R987="",TODAY()&gt;=Q987),"Retry 1 DUE",IF(AND(R987="Correct",T987="",TODAY()&gt;=S987),"Retry 2 DUE",IF(R987="","Retry 1 scheduled","Retry 2 scheduled")))))))</f>
        <v/>
      </c>
    </row>
    <row r="988" customFormat="false" ht="15" hidden="false" customHeight="false" outlineLevel="0" collapsed="false">
      <c r="A988" s="27" t="str">
        <f aca="false">IF(COUNTA(B988:I988)=0,"",ROW()-4)</f>
        <v/>
      </c>
      <c r="B988" s="28"/>
      <c r="C988" s="29"/>
      <c r="D988" s="30"/>
      <c r="E988" s="29"/>
      <c r="F988" s="30"/>
      <c r="G988" s="31"/>
      <c r="H988" s="32"/>
      <c r="I988" s="32"/>
      <c r="J988" s="33" t="str">
        <f aca="false">IF(OR(H988="",I988=""),"",IF(UPPER(SUBSTITUTE(SUBSTITUTE(SUBSTITUTE(H988," ",""),",",""),";",""))=UPPER(SUBSTITUTE(SUBSTITUTE(SUBSTITUTE(I988," ",""),",",""),";","")),"Correct","Wrong"))</f>
        <v/>
      </c>
      <c r="K988" s="29"/>
      <c r="L988" s="29"/>
      <c r="M988" s="27" t="str">
        <f aca="false">IF(E988="","",IFERROR(INDEX(Lists!$G$5:$G$9,MATCH(E988,Lists!$F$5:$F$9,0)),""))</f>
        <v/>
      </c>
      <c r="N988" s="33" t="str">
        <f aca="false">IF(OR(L988="",M988=""),"",IF(L988&gt;M988,"Slow",IF(AND(J988="Wrong",L988&lt;0.5*M988),"Rushed?","OK")))</f>
        <v/>
      </c>
      <c r="O988" s="30"/>
      <c r="P988" s="30"/>
      <c r="Q988" s="34" t="str">
        <f aca="false">IF(OR(B988="",J988=""),"",IF(OR(J988="Wrong",K988="50-50",K988="Guess"),B988+Lists!$Y$5,""))</f>
        <v/>
      </c>
      <c r="R988" s="29"/>
      <c r="S988" s="34" t="str">
        <f aca="false">IF(Q988="","",B988+Lists!$Y$6)</f>
        <v/>
      </c>
      <c r="T988" s="29"/>
      <c r="U988" s="33" t="str">
        <f aca="true">IF(J988="","",IF(Q988="","—",IF(T988="Correct","Mastered",IF(OR(R988="Wrong",T988="Wrong"),"Keep reviewing",IF(AND(R988="",TODAY()&gt;=Q988),"Retry 1 DUE",IF(AND(R988="Correct",T988="",TODAY()&gt;=S988),"Retry 2 DUE",IF(R988="","Retry 1 scheduled","Retry 2 scheduled")))))))</f>
        <v/>
      </c>
    </row>
    <row r="989" customFormat="false" ht="15" hidden="false" customHeight="false" outlineLevel="0" collapsed="false">
      <c r="A989" s="27" t="str">
        <f aca="false">IF(COUNTA(B989:I989)=0,"",ROW()-4)</f>
        <v/>
      </c>
      <c r="B989" s="28"/>
      <c r="C989" s="29"/>
      <c r="D989" s="30"/>
      <c r="E989" s="29"/>
      <c r="F989" s="30"/>
      <c r="G989" s="31"/>
      <c r="H989" s="32"/>
      <c r="I989" s="32"/>
      <c r="J989" s="33" t="str">
        <f aca="false">IF(OR(H989="",I989=""),"",IF(UPPER(SUBSTITUTE(SUBSTITUTE(SUBSTITUTE(H989," ",""),",",""),";",""))=UPPER(SUBSTITUTE(SUBSTITUTE(SUBSTITUTE(I989," ",""),",",""),";","")),"Correct","Wrong"))</f>
        <v/>
      </c>
      <c r="K989" s="29"/>
      <c r="L989" s="29"/>
      <c r="M989" s="27" t="str">
        <f aca="false">IF(E989="","",IFERROR(INDEX(Lists!$G$5:$G$9,MATCH(E989,Lists!$F$5:$F$9,0)),""))</f>
        <v/>
      </c>
      <c r="N989" s="33" t="str">
        <f aca="false">IF(OR(L989="",M989=""),"",IF(L989&gt;M989,"Slow",IF(AND(J989="Wrong",L989&lt;0.5*M989),"Rushed?","OK")))</f>
        <v/>
      </c>
      <c r="O989" s="30"/>
      <c r="P989" s="30"/>
      <c r="Q989" s="34" t="str">
        <f aca="false">IF(OR(B989="",J989=""),"",IF(OR(J989="Wrong",K989="50-50",K989="Guess"),B989+Lists!$Y$5,""))</f>
        <v/>
      </c>
      <c r="R989" s="29"/>
      <c r="S989" s="34" t="str">
        <f aca="false">IF(Q989="","",B989+Lists!$Y$6)</f>
        <v/>
      </c>
      <c r="T989" s="29"/>
      <c r="U989" s="33" t="str">
        <f aca="true">IF(J989="","",IF(Q989="","—",IF(T989="Correct","Mastered",IF(OR(R989="Wrong",T989="Wrong"),"Keep reviewing",IF(AND(R989="",TODAY()&gt;=Q989),"Retry 1 DUE",IF(AND(R989="Correct",T989="",TODAY()&gt;=S989),"Retry 2 DUE",IF(R989="","Retry 1 scheduled","Retry 2 scheduled")))))))</f>
        <v/>
      </c>
    </row>
    <row r="990" customFormat="false" ht="15" hidden="false" customHeight="false" outlineLevel="0" collapsed="false">
      <c r="A990" s="27" t="str">
        <f aca="false">IF(COUNTA(B990:I990)=0,"",ROW()-4)</f>
        <v/>
      </c>
      <c r="B990" s="28"/>
      <c r="C990" s="29"/>
      <c r="D990" s="30"/>
      <c r="E990" s="29"/>
      <c r="F990" s="30"/>
      <c r="G990" s="31"/>
      <c r="H990" s="32"/>
      <c r="I990" s="32"/>
      <c r="J990" s="33" t="str">
        <f aca="false">IF(OR(H990="",I990=""),"",IF(UPPER(SUBSTITUTE(SUBSTITUTE(SUBSTITUTE(H990," ",""),",",""),";",""))=UPPER(SUBSTITUTE(SUBSTITUTE(SUBSTITUTE(I990," ",""),",",""),";","")),"Correct","Wrong"))</f>
        <v/>
      </c>
      <c r="K990" s="29"/>
      <c r="L990" s="29"/>
      <c r="M990" s="27" t="str">
        <f aca="false">IF(E990="","",IFERROR(INDEX(Lists!$G$5:$G$9,MATCH(E990,Lists!$F$5:$F$9,0)),""))</f>
        <v/>
      </c>
      <c r="N990" s="33" t="str">
        <f aca="false">IF(OR(L990="",M990=""),"",IF(L990&gt;M990,"Slow",IF(AND(J990="Wrong",L990&lt;0.5*M990),"Rushed?","OK")))</f>
        <v/>
      </c>
      <c r="O990" s="30"/>
      <c r="P990" s="30"/>
      <c r="Q990" s="34" t="str">
        <f aca="false">IF(OR(B990="",J990=""),"",IF(OR(J990="Wrong",K990="50-50",K990="Guess"),B990+Lists!$Y$5,""))</f>
        <v/>
      </c>
      <c r="R990" s="29"/>
      <c r="S990" s="34" t="str">
        <f aca="false">IF(Q990="","",B990+Lists!$Y$6)</f>
        <v/>
      </c>
      <c r="T990" s="29"/>
      <c r="U990" s="33" t="str">
        <f aca="true">IF(J990="","",IF(Q990="","—",IF(T990="Correct","Mastered",IF(OR(R990="Wrong",T990="Wrong"),"Keep reviewing",IF(AND(R990="",TODAY()&gt;=Q990),"Retry 1 DUE",IF(AND(R990="Correct",T990="",TODAY()&gt;=S990),"Retry 2 DUE",IF(R990="","Retry 1 scheduled","Retry 2 scheduled")))))))</f>
        <v/>
      </c>
    </row>
    <row r="991" customFormat="false" ht="15" hidden="false" customHeight="false" outlineLevel="0" collapsed="false">
      <c r="A991" s="27" t="str">
        <f aca="false">IF(COUNTA(B991:I991)=0,"",ROW()-4)</f>
        <v/>
      </c>
      <c r="B991" s="28"/>
      <c r="C991" s="29"/>
      <c r="D991" s="30"/>
      <c r="E991" s="29"/>
      <c r="F991" s="30"/>
      <c r="G991" s="31"/>
      <c r="H991" s="32"/>
      <c r="I991" s="32"/>
      <c r="J991" s="33" t="str">
        <f aca="false">IF(OR(H991="",I991=""),"",IF(UPPER(SUBSTITUTE(SUBSTITUTE(SUBSTITUTE(H991," ",""),",",""),";",""))=UPPER(SUBSTITUTE(SUBSTITUTE(SUBSTITUTE(I991," ",""),",",""),";","")),"Correct","Wrong"))</f>
        <v/>
      </c>
      <c r="K991" s="29"/>
      <c r="L991" s="29"/>
      <c r="M991" s="27" t="str">
        <f aca="false">IF(E991="","",IFERROR(INDEX(Lists!$G$5:$G$9,MATCH(E991,Lists!$F$5:$F$9,0)),""))</f>
        <v/>
      </c>
      <c r="N991" s="33" t="str">
        <f aca="false">IF(OR(L991="",M991=""),"",IF(L991&gt;M991,"Slow",IF(AND(J991="Wrong",L991&lt;0.5*M991),"Rushed?","OK")))</f>
        <v/>
      </c>
      <c r="O991" s="30"/>
      <c r="P991" s="30"/>
      <c r="Q991" s="34" t="str">
        <f aca="false">IF(OR(B991="",J991=""),"",IF(OR(J991="Wrong",K991="50-50",K991="Guess"),B991+Lists!$Y$5,""))</f>
        <v/>
      </c>
      <c r="R991" s="29"/>
      <c r="S991" s="34" t="str">
        <f aca="false">IF(Q991="","",B991+Lists!$Y$6)</f>
        <v/>
      </c>
      <c r="T991" s="29"/>
      <c r="U991" s="33" t="str">
        <f aca="true">IF(J991="","",IF(Q991="","—",IF(T991="Correct","Mastered",IF(OR(R991="Wrong",T991="Wrong"),"Keep reviewing",IF(AND(R991="",TODAY()&gt;=Q991),"Retry 1 DUE",IF(AND(R991="Correct",T991="",TODAY()&gt;=S991),"Retry 2 DUE",IF(R991="","Retry 1 scheduled","Retry 2 scheduled")))))))</f>
        <v/>
      </c>
    </row>
    <row r="992" customFormat="false" ht="15" hidden="false" customHeight="false" outlineLevel="0" collapsed="false">
      <c r="A992" s="27" t="str">
        <f aca="false">IF(COUNTA(B992:I992)=0,"",ROW()-4)</f>
        <v/>
      </c>
      <c r="B992" s="28"/>
      <c r="C992" s="29"/>
      <c r="D992" s="30"/>
      <c r="E992" s="29"/>
      <c r="F992" s="30"/>
      <c r="G992" s="31"/>
      <c r="H992" s="32"/>
      <c r="I992" s="32"/>
      <c r="J992" s="33" t="str">
        <f aca="false">IF(OR(H992="",I992=""),"",IF(UPPER(SUBSTITUTE(SUBSTITUTE(SUBSTITUTE(H992," ",""),",",""),";",""))=UPPER(SUBSTITUTE(SUBSTITUTE(SUBSTITUTE(I992," ",""),",",""),";","")),"Correct","Wrong"))</f>
        <v/>
      </c>
      <c r="K992" s="29"/>
      <c r="L992" s="29"/>
      <c r="M992" s="27" t="str">
        <f aca="false">IF(E992="","",IFERROR(INDEX(Lists!$G$5:$G$9,MATCH(E992,Lists!$F$5:$F$9,0)),""))</f>
        <v/>
      </c>
      <c r="N992" s="33" t="str">
        <f aca="false">IF(OR(L992="",M992=""),"",IF(L992&gt;M992,"Slow",IF(AND(J992="Wrong",L992&lt;0.5*M992),"Rushed?","OK")))</f>
        <v/>
      </c>
      <c r="O992" s="30"/>
      <c r="P992" s="30"/>
      <c r="Q992" s="34" t="str">
        <f aca="false">IF(OR(B992="",J992=""),"",IF(OR(J992="Wrong",K992="50-50",K992="Guess"),B992+Lists!$Y$5,""))</f>
        <v/>
      </c>
      <c r="R992" s="29"/>
      <c r="S992" s="34" t="str">
        <f aca="false">IF(Q992="","",B992+Lists!$Y$6)</f>
        <v/>
      </c>
      <c r="T992" s="29"/>
      <c r="U992" s="33" t="str">
        <f aca="true">IF(J992="","",IF(Q992="","—",IF(T992="Correct","Mastered",IF(OR(R992="Wrong",T992="Wrong"),"Keep reviewing",IF(AND(R992="",TODAY()&gt;=Q992),"Retry 1 DUE",IF(AND(R992="Correct",T992="",TODAY()&gt;=S992),"Retry 2 DUE",IF(R992="","Retry 1 scheduled","Retry 2 scheduled")))))))</f>
        <v/>
      </c>
    </row>
    <row r="993" customFormat="false" ht="15" hidden="false" customHeight="false" outlineLevel="0" collapsed="false">
      <c r="A993" s="27" t="str">
        <f aca="false">IF(COUNTA(B993:I993)=0,"",ROW()-4)</f>
        <v/>
      </c>
      <c r="B993" s="28"/>
      <c r="C993" s="29"/>
      <c r="D993" s="30"/>
      <c r="E993" s="29"/>
      <c r="F993" s="30"/>
      <c r="G993" s="31"/>
      <c r="H993" s="32"/>
      <c r="I993" s="32"/>
      <c r="J993" s="33" t="str">
        <f aca="false">IF(OR(H993="",I993=""),"",IF(UPPER(SUBSTITUTE(SUBSTITUTE(SUBSTITUTE(H993," ",""),",",""),";",""))=UPPER(SUBSTITUTE(SUBSTITUTE(SUBSTITUTE(I993," ",""),",",""),";","")),"Correct","Wrong"))</f>
        <v/>
      </c>
      <c r="K993" s="29"/>
      <c r="L993" s="29"/>
      <c r="M993" s="27" t="str">
        <f aca="false">IF(E993="","",IFERROR(INDEX(Lists!$G$5:$G$9,MATCH(E993,Lists!$F$5:$F$9,0)),""))</f>
        <v/>
      </c>
      <c r="N993" s="33" t="str">
        <f aca="false">IF(OR(L993="",M993=""),"",IF(L993&gt;M993,"Slow",IF(AND(J993="Wrong",L993&lt;0.5*M993),"Rushed?","OK")))</f>
        <v/>
      </c>
      <c r="O993" s="30"/>
      <c r="P993" s="30"/>
      <c r="Q993" s="34" t="str">
        <f aca="false">IF(OR(B993="",J993=""),"",IF(OR(J993="Wrong",K993="50-50",K993="Guess"),B993+Lists!$Y$5,""))</f>
        <v/>
      </c>
      <c r="R993" s="29"/>
      <c r="S993" s="34" t="str">
        <f aca="false">IF(Q993="","",B993+Lists!$Y$6)</f>
        <v/>
      </c>
      <c r="T993" s="29"/>
      <c r="U993" s="33" t="str">
        <f aca="true">IF(J993="","",IF(Q993="","—",IF(T993="Correct","Mastered",IF(OR(R993="Wrong",T993="Wrong"),"Keep reviewing",IF(AND(R993="",TODAY()&gt;=Q993),"Retry 1 DUE",IF(AND(R993="Correct",T993="",TODAY()&gt;=S993),"Retry 2 DUE",IF(R993="","Retry 1 scheduled","Retry 2 scheduled")))))))</f>
        <v/>
      </c>
    </row>
    <row r="994" customFormat="false" ht="15" hidden="false" customHeight="false" outlineLevel="0" collapsed="false">
      <c r="A994" s="27" t="str">
        <f aca="false">IF(COUNTA(B994:I994)=0,"",ROW()-4)</f>
        <v/>
      </c>
      <c r="B994" s="28"/>
      <c r="C994" s="29"/>
      <c r="D994" s="30"/>
      <c r="E994" s="29"/>
      <c r="F994" s="30"/>
      <c r="G994" s="31"/>
      <c r="H994" s="32"/>
      <c r="I994" s="32"/>
      <c r="J994" s="33" t="str">
        <f aca="false">IF(OR(H994="",I994=""),"",IF(UPPER(SUBSTITUTE(SUBSTITUTE(SUBSTITUTE(H994," ",""),",",""),";",""))=UPPER(SUBSTITUTE(SUBSTITUTE(SUBSTITUTE(I994," ",""),",",""),";","")),"Correct","Wrong"))</f>
        <v/>
      </c>
      <c r="K994" s="29"/>
      <c r="L994" s="29"/>
      <c r="M994" s="27" t="str">
        <f aca="false">IF(E994="","",IFERROR(INDEX(Lists!$G$5:$G$9,MATCH(E994,Lists!$F$5:$F$9,0)),""))</f>
        <v/>
      </c>
      <c r="N994" s="33" t="str">
        <f aca="false">IF(OR(L994="",M994=""),"",IF(L994&gt;M994,"Slow",IF(AND(J994="Wrong",L994&lt;0.5*M994),"Rushed?","OK")))</f>
        <v/>
      </c>
      <c r="O994" s="30"/>
      <c r="P994" s="30"/>
      <c r="Q994" s="34" t="str">
        <f aca="false">IF(OR(B994="",J994=""),"",IF(OR(J994="Wrong",K994="50-50",K994="Guess"),B994+Lists!$Y$5,""))</f>
        <v/>
      </c>
      <c r="R994" s="29"/>
      <c r="S994" s="34" t="str">
        <f aca="false">IF(Q994="","",B994+Lists!$Y$6)</f>
        <v/>
      </c>
      <c r="T994" s="29"/>
      <c r="U994" s="33" t="str">
        <f aca="true">IF(J994="","",IF(Q994="","—",IF(T994="Correct","Mastered",IF(OR(R994="Wrong",T994="Wrong"),"Keep reviewing",IF(AND(R994="",TODAY()&gt;=Q994),"Retry 1 DUE",IF(AND(R994="Correct",T994="",TODAY()&gt;=S994),"Retry 2 DUE",IF(R994="","Retry 1 scheduled","Retry 2 scheduled")))))))</f>
        <v/>
      </c>
    </row>
    <row r="995" customFormat="false" ht="15" hidden="false" customHeight="false" outlineLevel="0" collapsed="false">
      <c r="A995" s="27" t="str">
        <f aca="false">IF(COUNTA(B995:I995)=0,"",ROW()-4)</f>
        <v/>
      </c>
      <c r="B995" s="28"/>
      <c r="C995" s="29"/>
      <c r="D995" s="30"/>
      <c r="E995" s="29"/>
      <c r="F995" s="30"/>
      <c r="G995" s="31"/>
      <c r="H995" s="32"/>
      <c r="I995" s="32"/>
      <c r="J995" s="33" t="str">
        <f aca="false">IF(OR(H995="",I995=""),"",IF(UPPER(SUBSTITUTE(SUBSTITUTE(SUBSTITUTE(H995," ",""),",",""),";",""))=UPPER(SUBSTITUTE(SUBSTITUTE(SUBSTITUTE(I995," ",""),",",""),";","")),"Correct","Wrong"))</f>
        <v/>
      </c>
      <c r="K995" s="29"/>
      <c r="L995" s="29"/>
      <c r="M995" s="27" t="str">
        <f aca="false">IF(E995="","",IFERROR(INDEX(Lists!$G$5:$G$9,MATCH(E995,Lists!$F$5:$F$9,0)),""))</f>
        <v/>
      </c>
      <c r="N995" s="33" t="str">
        <f aca="false">IF(OR(L995="",M995=""),"",IF(L995&gt;M995,"Slow",IF(AND(J995="Wrong",L995&lt;0.5*M995),"Rushed?","OK")))</f>
        <v/>
      </c>
      <c r="O995" s="30"/>
      <c r="P995" s="30"/>
      <c r="Q995" s="34" t="str">
        <f aca="false">IF(OR(B995="",J995=""),"",IF(OR(J995="Wrong",K995="50-50",K995="Guess"),B995+Lists!$Y$5,""))</f>
        <v/>
      </c>
      <c r="R995" s="29"/>
      <c r="S995" s="34" t="str">
        <f aca="false">IF(Q995="","",B995+Lists!$Y$6)</f>
        <v/>
      </c>
      <c r="T995" s="29"/>
      <c r="U995" s="33" t="str">
        <f aca="true">IF(J995="","",IF(Q995="","—",IF(T995="Correct","Mastered",IF(OR(R995="Wrong",T995="Wrong"),"Keep reviewing",IF(AND(R995="",TODAY()&gt;=Q995),"Retry 1 DUE",IF(AND(R995="Correct",T995="",TODAY()&gt;=S995),"Retry 2 DUE",IF(R995="","Retry 1 scheduled","Retry 2 scheduled")))))))</f>
        <v/>
      </c>
    </row>
    <row r="996" customFormat="false" ht="15" hidden="false" customHeight="false" outlineLevel="0" collapsed="false">
      <c r="A996" s="27" t="str">
        <f aca="false">IF(COUNTA(B996:I996)=0,"",ROW()-4)</f>
        <v/>
      </c>
      <c r="B996" s="28"/>
      <c r="C996" s="29"/>
      <c r="D996" s="30"/>
      <c r="E996" s="29"/>
      <c r="F996" s="30"/>
      <c r="G996" s="31"/>
      <c r="H996" s="32"/>
      <c r="I996" s="32"/>
      <c r="J996" s="33" t="str">
        <f aca="false">IF(OR(H996="",I996=""),"",IF(UPPER(SUBSTITUTE(SUBSTITUTE(SUBSTITUTE(H996," ",""),",",""),";",""))=UPPER(SUBSTITUTE(SUBSTITUTE(SUBSTITUTE(I996," ",""),",",""),";","")),"Correct","Wrong"))</f>
        <v/>
      </c>
      <c r="K996" s="29"/>
      <c r="L996" s="29"/>
      <c r="M996" s="27" t="str">
        <f aca="false">IF(E996="","",IFERROR(INDEX(Lists!$G$5:$G$9,MATCH(E996,Lists!$F$5:$F$9,0)),""))</f>
        <v/>
      </c>
      <c r="N996" s="33" t="str">
        <f aca="false">IF(OR(L996="",M996=""),"",IF(L996&gt;M996,"Slow",IF(AND(J996="Wrong",L996&lt;0.5*M996),"Rushed?","OK")))</f>
        <v/>
      </c>
      <c r="O996" s="30"/>
      <c r="P996" s="30"/>
      <c r="Q996" s="34" t="str">
        <f aca="false">IF(OR(B996="",J996=""),"",IF(OR(J996="Wrong",K996="50-50",K996="Guess"),B996+Lists!$Y$5,""))</f>
        <v/>
      </c>
      <c r="R996" s="29"/>
      <c r="S996" s="34" t="str">
        <f aca="false">IF(Q996="","",B996+Lists!$Y$6)</f>
        <v/>
      </c>
      <c r="T996" s="29"/>
      <c r="U996" s="33" t="str">
        <f aca="true">IF(J996="","",IF(Q996="","—",IF(T996="Correct","Mastered",IF(OR(R996="Wrong",T996="Wrong"),"Keep reviewing",IF(AND(R996="",TODAY()&gt;=Q996),"Retry 1 DUE",IF(AND(R996="Correct",T996="",TODAY()&gt;=S996),"Retry 2 DUE",IF(R996="","Retry 1 scheduled","Retry 2 scheduled")))))))</f>
        <v/>
      </c>
    </row>
    <row r="997" customFormat="false" ht="15" hidden="false" customHeight="false" outlineLevel="0" collapsed="false">
      <c r="A997" s="27" t="str">
        <f aca="false">IF(COUNTA(B997:I997)=0,"",ROW()-4)</f>
        <v/>
      </c>
      <c r="B997" s="28"/>
      <c r="C997" s="29"/>
      <c r="D997" s="30"/>
      <c r="E997" s="29"/>
      <c r="F997" s="30"/>
      <c r="G997" s="31"/>
      <c r="H997" s="32"/>
      <c r="I997" s="32"/>
      <c r="J997" s="33" t="str">
        <f aca="false">IF(OR(H997="",I997=""),"",IF(UPPER(SUBSTITUTE(SUBSTITUTE(SUBSTITUTE(H997," ",""),",",""),";",""))=UPPER(SUBSTITUTE(SUBSTITUTE(SUBSTITUTE(I997," ",""),",",""),";","")),"Correct","Wrong"))</f>
        <v/>
      </c>
      <c r="K997" s="29"/>
      <c r="L997" s="29"/>
      <c r="M997" s="27" t="str">
        <f aca="false">IF(E997="","",IFERROR(INDEX(Lists!$G$5:$G$9,MATCH(E997,Lists!$F$5:$F$9,0)),""))</f>
        <v/>
      </c>
      <c r="N997" s="33" t="str">
        <f aca="false">IF(OR(L997="",M997=""),"",IF(L997&gt;M997,"Slow",IF(AND(J997="Wrong",L997&lt;0.5*M997),"Rushed?","OK")))</f>
        <v/>
      </c>
      <c r="O997" s="30"/>
      <c r="P997" s="30"/>
      <c r="Q997" s="34" t="str">
        <f aca="false">IF(OR(B997="",J997=""),"",IF(OR(J997="Wrong",K997="50-50",K997="Guess"),B997+Lists!$Y$5,""))</f>
        <v/>
      </c>
      <c r="R997" s="29"/>
      <c r="S997" s="34" t="str">
        <f aca="false">IF(Q997="","",B997+Lists!$Y$6)</f>
        <v/>
      </c>
      <c r="T997" s="29"/>
      <c r="U997" s="33" t="str">
        <f aca="true">IF(J997="","",IF(Q997="","—",IF(T997="Correct","Mastered",IF(OR(R997="Wrong",T997="Wrong"),"Keep reviewing",IF(AND(R997="",TODAY()&gt;=Q997),"Retry 1 DUE",IF(AND(R997="Correct",T997="",TODAY()&gt;=S997),"Retry 2 DUE",IF(R997="","Retry 1 scheduled","Retry 2 scheduled")))))))</f>
        <v/>
      </c>
    </row>
    <row r="998" customFormat="false" ht="15" hidden="false" customHeight="false" outlineLevel="0" collapsed="false">
      <c r="A998" s="27" t="str">
        <f aca="false">IF(COUNTA(B998:I998)=0,"",ROW()-4)</f>
        <v/>
      </c>
      <c r="B998" s="28"/>
      <c r="C998" s="29"/>
      <c r="D998" s="30"/>
      <c r="E998" s="29"/>
      <c r="F998" s="30"/>
      <c r="G998" s="31"/>
      <c r="H998" s="32"/>
      <c r="I998" s="32"/>
      <c r="J998" s="33" t="str">
        <f aca="false">IF(OR(H998="",I998=""),"",IF(UPPER(SUBSTITUTE(SUBSTITUTE(SUBSTITUTE(H998," ",""),",",""),";",""))=UPPER(SUBSTITUTE(SUBSTITUTE(SUBSTITUTE(I998," ",""),",",""),";","")),"Correct","Wrong"))</f>
        <v/>
      </c>
      <c r="K998" s="29"/>
      <c r="L998" s="29"/>
      <c r="M998" s="27" t="str">
        <f aca="false">IF(E998="","",IFERROR(INDEX(Lists!$G$5:$G$9,MATCH(E998,Lists!$F$5:$F$9,0)),""))</f>
        <v/>
      </c>
      <c r="N998" s="33" t="str">
        <f aca="false">IF(OR(L998="",M998=""),"",IF(L998&gt;M998,"Slow",IF(AND(J998="Wrong",L998&lt;0.5*M998),"Rushed?","OK")))</f>
        <v/>
      </c>
      <c r="O998" s="30"/>
      <c r="P998" s="30"/>
      <c r="Q998" s="34" t="str">
        <f aca="false">IF(OR(B998="",J998=""),"",IF(OR(J998="Wrong",K998="50-50",K998="Guess"),B998+Lists!$Y$5,""))</f>
        <v/>
      </c>
      <c r="R998" s="29"/>
      <c r="S998" s="34" t="str">
        <f aca="false">IF(Q998="","",B998+Lists!$Y$6)</f>
        <v/>
      </c>
      <c r="T998" s="29"/>
      <c r="U998" s="33" t="str">
        <f aca="true">IF(J998="","",IF(Q998="","—",IF(T998="Correct","Mastered",IF(OR(R998="Wrong",T998="Wrong"),"Keep reviewing",IF(AND(R998="",TODAY()&gt;=Q998),"Retry 1 DUE",IF(AND(R998="Correct",T998="",TODAY()&gt;=S998),"Retry 2 DUE",IF(R998="","Retry 1 scheduled","Retry 2 scheduled")))))))</f>
        <v/>
      </c>
    </row>
    <row r="999" customFormat="false" ht="15" hidden="false" customHeight="false" outlineLevel="0" collapsed="false">
      <c r="A999" s="27" t="str">
        <f aca="false">IF(COUNTA(B999:I999)=0,"",ROW()-4)</f>
        <v/>
      </c>
      <c r="B999" s="28"/>
      <c r="C999" s="29"/>
      <c r="D999" s="30"/>
      <c r="E999" s="29"/>
      <c r="F999" s="30"/>
      <c r="G999" s="31"/>
      <c r="H999" s="32"/>
      <c r="I999" s="32"/>
      <c r="J999" s="33" t="str">
        <f aca="false">IF(OR(H999="",I999=""),"",IF(UPPER(SUBSTITUTE(SUBSTITUTE(SUBSTITUTE(H999," ",""),",",""),";",""))=UPPER(SUBSTITUTE(SUBSTITUTE(SUBSTITUTE(I999," ",""),",",""),";","")),"Correct","Wrong"))</f>
        <v/>
      </c>
      <c r="K999" s="29"/>
      <c r="L999" s="29"/>
      <c r="M999" s="27" t="str">
        <f aca="false">IF(E999="","",IFERROR(INDEX(Lists!$G$5:$G$9,MATCH(E999,Lists!$F$5:$F$9,0)),""))</f>
        <v/>
      </c>
      <c r="N999" s="33" t="str">
        <f aca="false">IF(OR(L999="",M999=""),"",IF(L999&gt;M999,"Slow",IF(AND(J999="Wrong",L999&lt;0.5*M999),"Rushed?","OK")))</f>
        <v/>
      </c>
      <c r="O999" s="30"/>
      <c r="P999" s="30"/>
      <c r="Q999" s="34" t="str">
        <f aca="false">IF(OR(B999="",J999=""),"",IF(OR(J999="Wrong",K999="50-50",K999="Guess"),B999+Lists!$Y$5,""))</f>
        <v/>
      </c>
      <c r="R999" s="29"/>
      <c r="S999" s="34" t="str">
        <f aca="false">IF(Q999="","",B999+Lists!$Y$6)</f>
        <v/>
      </c>
      <c r="T999" s="29"/>
      <c r="U999" s="33" t="str">
        <f aca="true">IF(J999="","",IF(Q999="","—",IF(T999="Correct","Mastered",IF(OR(R999="Wrong",T999="Wrong"),"Keep reviewing",IF(AND(R999="",TODAY()&gt;=Q999),"Retry 1 DUE",IF(AND(R999="Correct",T999="",TODAY()&gt;=S999),"Retry 2 DUE",IF(R999="","Retry 1 scheduled","Retry 2 scheduled")))))))</f>
        <v/>
      </c>
    </row>
    <row r="1000" customFormat="false" ht="15" hidden="false" customHeight="false" outlineLevel="0" collapsed="false">
      <c r="A1000" s="27" t="str">
        <f aca="false">IF(COUNTA(B1000:I1000)=0,"",ROW()-4)</f>
        <v/>
      </c>
      <c r="B1000" s="28"/>
      <c r="C1000" s="29"/>
      <c r="D1000" s="30"/>
      <c r="E1000" s="29"/>
      <c r="F1000" s="30"/>
      <c r="G1000" s="31"/>
      <c r="H1000" s="32"/>
      <c r="I1000" s="32"/>
      <c r="J1000" s="33" t="str">
        <f aca="false">IF(OR(H1000="",I1000=""),"",IF(UPPER(SUBSTITUTE(SUBSTITUTE(SUBSTITUTE(H1000," ",""),",",""),";",""))=UPPER(SUBSTITUTE(SUBSTITUTE(SUBSTITUTE(I1000," ",""),",",""),";","")),"Correct","Wrong"))</f>
        <v/>
      </c>
      <c r="K1000" s="29"/>
      <c r="L1000" s="29"/>
      <c r="M1000" s="27" t="str">
        <f aca="false">IF(E1000="","",IFERROR(INDEX(Lists!$G$5:$G$9,MATCH(E1000,Lists!$F$5:$F$9,0)),""))</f>
        <v/>
      </c>
      <c r="N1000" s="33" t="str">
        <f aca="false">IF(OR(L1000="",M1000=""),"",IF(L1000&gt;M1000,"Slow",IF(AND(J1000="Wrong",L1000&lt;0.5*M1000),"Rushed?","OK")))</f>
        <v/>
      </c>
      <c r="O1000" s="30"/>
      <c r="P1000" s="30"/>
      <c r="Q1000" s="34" t="str">
        <f aca="false">IF(OR(B1000="",J1000=""),"",IF(OR(J1000="Wrong",K1000="50-50",K1000="Guess"),B1000+Lists!$Y$5,""))</f>
        <v/>
      </c>
      <c r="R1000" s="29"/>
      <c r="S1000" s="34" t="str">
        <f aca="false">IF(Q1000="","",B1000+Lists!$Y$6)</f>
        <v/>
      </c>
      <c r="T1000" s="29"/>
      <c r="U1000" s="33" t="str">
        <f aca="true">IF(J1000="","",IF(Q1000="","—",IF(T1000="Correct","Mastered",IF(OR(R1000="Wrong",T1000="Wrong"),"Keep reviewing",IF(AND(R1000="",TODAY()&gt;=Q1000),"Retry 1 DUE",IF(AND(R1000="Correct",T1000="",TODAY()&gt;=S1000),"Retry 2 DUE",IF(R1000="","Retry 1 scheduled","Retry 2 scheduled")))))))</f>
        <v/>
      </c>
    </row>
    <row r="1001" customFormat="false" ht="15" hidden="false" customHeight="false" outlineLevel="0" collapsed="false">
      <c r="A1001" s="27" t="str">
        <f aca="false">IF(COUNTA(B1001:I1001)=0,"",ROW()-4)</f>
        <v/>
      </c>
      <c r="B1001" s="28"/>
      <c r="C1001" s="29"/>
      <c r="D1001" s="30"/>
      <c r="E1001" s="29"/>
      <c r="F1001" s="30"/>
      <c r="G1001" s="31"/>
      <c r="H1001" s="32"/>
      <c r="I1001" s="32"/>
      <c r="J1001" s="33" t="str">
        <f aca="false">IF(OR(H1001="",I1001=""),"",IF(UPPER(SUBSTITUTE(SUBSTITUTE(SUBSTITUTE(H1001," ",""),",",""),";",""))=UPPER(SUBSTITUTE(SUBSTITUTE(SUBSTITUTE(I1001," ",""),",",""),";","")),"Correct","Wrong"))</f>
        <v/>
      </c>
      <c r="K1001" s="29"/>
      <c r="L1001" s="29"/>
      <c r="M1001" s="27" t="str">
        <f aca="false">IF(E1001="","",IFERROR(INDEX(Lists!$G$5:$G$9,MATCH(E1001,Lists!$F$5:$F$9,0)),""))</f>
        <v/>
      </c>
      <c r="N1001" s="33" t="str">
        <f aca="false">IF(OR(L1001="",M1001=""),"",IF(L1001&gt;M1001,"Slow",IF(AND(J1001="Wrong",L1001&lt;0.5*M1001),"Rushed?","OK")))</f>
        <v/>
      </c>
      <c r="O1001" s="30"/>
      <c r="P1001" s="30"/>
      <c r="Q1001" s="34" t="str">
        <f aca="false">IF(OR(B1001="",J1001=""),"",IF(OR(J1001="Wrong",K1001="50-50",K1001="Guess"),B1001+Lists!$Y$5,""))</f>
        <v/>
      </c>
      <c r="R1001" s="29"/>
      <c r="S1001" s="34" t="str">
        <f aca="false">IF(Q1001="","",B1001+Lists!$Y$6)</f>
        <v/>
      </c>
      <c r="T1001" s="29"/>
      <c r="U1001" s="33" t="str">
        <f aca="true">IF(J1001="","",IF(Q1001="","—",IF(T1001="Correct","Mastered",IF(OR(R1001="Wrong",T1001="Wrong"),"Keep reviewing",IF(AND(R1001="",TODAY()&gt;=Q1001),"Retry 1 DUE",IF(AND(R1001="Correct",T1001="",TODAY()&gt;=S1001),"Retry 2 DUE",IF(R1001="","Retry 1 scheduled","Retry 2 scheduled")))))))</f>
        <v/>
      </c>
    </row>
    <row r="1002" customFormat="false" ht="15" hidden="false" customHeight="false" outlineLevel="0" collapsed="false">
      <c r="A1002" s="27" t="str">
        <f aca="false">IF(COUNTA(B1002:I1002)=0,"",ROW()-4)</f>
        <v/>
      </c>
      <c r="B1002" s="28"/>
      <c r="C1002" s="29"/>
      <c r="D1002" s="30"/>
      <c r="E1002" s="29"/>
      <c r="F1002" s="30"/>
      <c r="G1002" s="31"/>
      <c r="H1002" s="32"/>
      <c r="I1002" s="32"/>
      <c r="J1002" s="33" t="str">
        <f aca="false">IF(OR(H1002="",I1002=""),"",IF(UPPER(SUBSTITUTE(SUBSTITUTE(SUBSTITUTE(H1002," ",""),",",""),";",""))=UPPER(SUBSTITUTE(SUBSTITUTE(SUBSTITUTE(I1002," ",""),",",""),";","")),"Correct","Wrong"))</f>
        <v/>
      </c>
      <c r="K1002" s="29"/>
      <c r="L1002" s="29"/>
      <c r="M1002" s="27" t="str">
        <f aca="false">IF(E1002="","",IFERROR(INDEX(Lists!$G$5:$G$9,MATCH(E1002,Lists!$F$5:$F$9,0)),""))</f>
        <v/>
      </c>
      <c r="N1002" s="33" t="str">
        <f aca="false">IF(OR(L1002="",M1002=""),"",IF(L1002&gt;M1002,"Slow",IF(AND(J1002="Wrong",L1002&lt;0.5*M1002),"Rushed?","OK")))</f>
        <v/>
      </c>
      <c r="O1002" s="30"/>
      <c r="P1002" s="30"/>
      <c r="Q1002" s="34" t="str">
        <f aca="false">IF(OR(B1002="",J1002=""),"",IF(OR(J1002="Wrong",K1002="50-50",K1002="Guess"),B1002+Lists!$Y$5,""))</f>
        <v/>
      </c>
      <c r="R1002" s="29"/>
      <c r="S1002" s="34" t="str">
        <f aca="false">IF(Q1002="","",B1002+Lists!$Y$6)</f>
        <v/>
      </c>
      <c r="T1002" s="29"/>
      <c r="U1002" s="33" t="str">
        <f aca="true">IF(J1002="","",IF(Q1002="","—",IF(T1002="Correct","Mastered",IF(OR(R1002="Wrong",T1002="Wrong"),"Keep reviewing",IF(AND(R1002="",TODAY()&gt;=Q1002),"Retry 1 DUE",IF(AND(R1002="Correct",T1002="",TODAY()&gt;=S1002),"Retry 2 DUE",IF(R1002="","Retry 1 scheduled","Retry 2 scheduled")))))))</f>
        <v/>
      </c>
    </row>
    <row r="1003" customFormat="false" ht="15" hidden="false" customHeight="false" outlineLevel="0" collapsed="false">
      <c r="A1003" s="27" t="str">
        <f aca="false">IF(COUNTA(B1003:I1003)=0,"",ROW()-4)</f>
        <v/>
      </c>
      <c r="B1003" s="28"/>
      <c r="C1003" s="29"/>
      <c r="D1003" s="30"/>
      <c r="E1003" s="29"/>
      <c r="F1003" s="30"/>
      <c r="G1003" s="31"/>
      <c r="H1003" s="32"/>
      <c r="I1003" s="32"/>
      <c r="J1003" s="33" t="str">
        <f aca="false">IF(OR(H1003="",I1003=""),"",IF(UPPER(SUBSTITUTE(SUBSTITUTE(SUBSTITUTE(H1003," ",""),",",""),";",""))=UPPER(SUBSTITUTE(SUBSTITUTE(SUBSTITUTE(I1003," ",""),",",""),";","")),"Correct","Wrong"))</f>
        <v/>
      </c>
      <c r="K1003" s="29"/>
      <c r="L1003" s="29"/>
      <c r="M1003" s="27" t="str">
        <f aca="false">IF(E1003="","",IFERROR(INDEX(Lists!$G$5:$G$9,MATCH(E1003,Lists!$F$5:$F$9,0)),""))</f>
        <v/>
      </c>
      <c r="N1003" s="33" t="str">
        <f aca="false">IF(OR(L1003="",M1003=""),"",IF(L1003&gt;M1003,"Slow",IF(AND(J1003="Wrong",L1003&lt;0.5*M1003),"Rushed?","OK")))</f>
        <v/>
      </c>
      <c r="O1003" s="30"/>
      <c r="P1003" s="30"/>
      <c r="Q1003" s="34" t="str">
        <f aca="false">IF(OR(B1003="",J1003=""),"",IF(OR(J1003="Wrong",K1003="50-50",K1003="Guess"),B1003+Lists!$Y$5,""))</f>
        <v/>
      </c>
      <c r="R1003" s="29"/>
      <c r="S1003" s="34" t="str">
        <f aca="false">IF(Q1003="","",B1003+Lists!$Y$6)</f>
        <v/>
      </c>
      <c r="T1003" s="29"/>
      <c r="U1003" s="33" t="str">
        <f aca="true">IF(J1003="","",IF(Q1003="","—",IF(T1003="Correct","Mastered",IF(OR(R1003="Wrong",T1003="Wrong"),"Keep reviewing",IF(AND(R1003="",TODAY()&gt;=Q1003),"Retry 1 DUE",IF(AND(R1003="Correct",T1003="",TODAY()&gt;=S1003),"Retry 2 DUE",IF(R1003="","Retry 1 scheduled","Retry 2 scheduled")))))))</f>
        <v/>
      </c>
    </row>
    <row r="1004" customFormat="false" ht="15" hidden="false" customHeight="false" outlineLevel="0" collapsed="false">
      <c r="A1004" s="27" t="str">
        <f aca="false">IF(COUNTA(B1004:I1004)=0,"",ROW()-4)</f>
        <v/>
      </c>
      <c r="B1004" s="28"/>
      <c r="C1004" s="29"/>
      <c r="D1004" s="30"/>
      <c r="E1004" s="29"/>
      <c r="F1004" s="30"/>
      <c r="G1004" s="31"/>
      <c r="H1004" s="32"/>
      <c r="I1004" s="32"/>
      <c r="J1004" s="33" t="str">
        <f aca="false">IF(OR(H1004="",I1004=""),"",IF(UPPER(SUBSTITUTE(SUBSTITUTE(SUBSTITUTE(H1004," ",""),",",""),";",""))=UPPER(SUBSTITUTE(SUBSTITUTE(SUBSTITUTE(I1004," ",""),",",""),";","")),"Correct","Wrong"))</f>
        <v/>
      </c>
      <c r="K1004" s="29"/>
      <c r="L1004" s="29"/>
      <c r="M1004" s="27" t="str">
        <f aca="false">IF(E1004="","",IFERROR(INDEX(Lists!$G$5:$G$9,MATCH(E1004,Lists!$F$5:$F$9,0)),""))</f>
        <v/>
      </c>
      <c r="N1004" s="33" t="str">
        <f aca="false">IF(OR(L1004="",M1004=""),"",IF(L1004&gt;M1004,"Slow",IF(AND(J1004="Wrong",L1004&lt;0.5*M1004),"Rushed?","OK")))</f>
        <v/>
      </c>
      <c r="O1004" s="30"/>
      <c r="P1004" s="30"/>
      <c r="Q1004" s="34" t="str">
        <f aca="false">IF(OR(B1004="",J1004=""),"",IF(OR(J1004="Wrong",K1004="50-50",K1004="Guess"),B1004+Lists!$Y$5,""))</f>
        <v/>
      </c>
      <c r="R1004" s="29"/>
      <c r="S1004" s="34" t="str">
        <f aca="false">IF(Q1004="","",B1004+Lists!$Y$6)</f>
        <v/>
      </c>
      <c r="T1004" s="29"/>
      <c r="U1004" s="33" t="str">
        <f aca="true">IF(J1004="","",IF(Q1004="","—",IF(T1004="Correct","Mastered",IF(OR(R1004="Wrong",T1004="Wrong"),"Keep reviewing",IF(AND(R1004="",TODAY()&gt;=Q1004),"Retry 1 DUE",IF(AND(R1004="Correct",T1004="",TODAY()&gt;=S1004),"Retry 2 DUE",IF(R1004="","Retry 1 scheduled","Retry 2 scheduled")))))))</f>
        <v/>
      </c>
    </row>
  </sheetData>
  <autoFilter ref="A4:U1004"/>
  <conditionalFormatting sqref="J5:J1004">
    <cfRule type="cellIs" priority="2" operator="equal" aboveAverage="0" equalAverage="0" bottom="0" percent="0" rank="0" text="" dxfId="12">
      <formula>"Correct"</formula>
    </cfRule>
    <cfRule type="cellIs" priority="3" operator="equal" aboveAverage="0" equalAverage="0" bottom="0" percent="0" rank="0" text="" dxfId="0">
      <formula>"Wrong"</formula>
    </cfRule>
  </conditionalFormatting>
  <conditionalFormatting sqref="N5:N1004">
    <cfRule type="cellIs" priority="4" operator="equal" aboveAverage="0" equalAverage="0" bottom="0" percent="0" rank="0" text="" dxfId="13">
      <formula>"Slow"</formula>
    </cfRule>
    <cfRule type="cellIs" priority="5" operator="equal" aboveAverage="0" equalAverage="0" bottom="0" percent="0" rank="0" text="" dxfId="13">
      <formula>"Rushed?"</formula>
    </cfRule>
  </conditionalFormatting>
  <conditionalFormatting sqref="U5:U1004">
    <cfRule type="expression" priority="6" aboveAverage="0" equalAverage="0" bottom="0" percent="0" rank="0" text="" dxfId="0">
      <formula>ISNUMBER(SEARCH("DUE",U5))</formula>
    </cfRule>
    <cfRule type="cellIs" priority="7" operator="equal" aboveAverage="0" equalAverage="0" bottom="0" percent="0" rank="0" text="" dxfId="1">
      <formula>"Mastered"</formula>
    </cfRule>
  </conditionalFormatting>
  <conditionalFormatting sqref="K5:K1004">
    <cfRule type="cellIs" priority="8" operator="equal" aboveAverage="0" equalAverage="0" bottom="0" percent="0" rank="0" text="" dxfId="13">
      <formula>"Guess"</formula>
    </cfRule>
  </conditionalFormatting>
  <conditionalFormatting sqref="B5:I1004">
    <cfRule type="expression" priority="9" aboveAverage="0" equalAverage="0" bottom="0" percent="0" rank="0" text="" dxfId="14">
      <formula>LEFT($D5,6)="SAMPLE"</formula>
    </cfRule>
  </conditionalFormatting>
  <conditionalFormatting sqref="K5:L1004">
    <cfRule type="expression" priority="10" aboveAverage="0" equalAverage="0" bottom="0" percent="0" rank="0" text="" dxfId="14">
      <formula>LEFT($D5,6)="SAMPLE"</formula>
    </cfRule>
  </conditionalFormatting>
  <conditionalFormatting sqref="O5:P1004">
    <cfRule type="expression" priority="11" aboveAverage="0" equalAverage="0" bottom="0" percent="0" rank="0" text="" dxfId="14">
      <formula>LEFT($D5,6)="SAMPLE"</formula>
    </cfRule>
  </conditionalFormatting>
  <dataValidations count="9">
    <dataValidation allowBlank="true" error="Enter a difficulty from 1.0 (easy) to 5.0 (hardest)." errorStyle="stop" errorTitle="Difficulty" operator="between" showDropDown="false" showErrorMessage="true" showInputMessage="false" sqref="G5:G1004" type="decimal">
      <formula1>1</formula1>
      <formula2>5</formula2>
    </dataValidation>
    <dataValidation allowBlank="true" error="Enter the time in whole seconds (1-3600)." errorStyle="stop" errorTitle="Time" operator="between" showDropDown="false" showErrorMessage="true" showInputMessage="false" sqref="L5:L1004" type="whole">
      <formula1>1</formula1>
      <formula2>3600</formula2>
    </dataValidation>
    <dataValidation allowBlank="true" error="Enter a valid date." errorStyle="stop" errorTitle="Date" operator="greaterThan" showDropDown="false" showErrorMessage="true" showInputMessage="false" sqref="B5:B1004" type="date">
      <formula1>36526</formula1>
      <formula2>0</formula2>
    </dataValidation>
    <dataValidation allowBlank="true" error="Pick a value from the dropdown. Typed values that are not on the list are not counted in Stats." errorStyle="stop" errorTitle="Not allowed" operator="between" showDropDown="false" showErrorMessage="true" showInputMessage="false" sqref="C5:C1004" type="list">
      <formula1>Lists!$K$5:$K$14</formula1>
      <formula2>0</formula2>
    </dataValidation>
    <dataValidation allowBlank="true" error="Pick a value from the dropdown. Typed values that are not on the list are not counted in Stats." errorStyle="stop" errorTitle="Not allowed" operator="between" showDropDown="false" showErrorMessage="true" showInputMessage="false" sqref="E5:E1004" type="list">
      <formula1>Lists!$F$5:$F$9</formula1>
      <formula2>0</formula2>
    </dataValidation>
    <dataValidation allowBlank="true" error="Pick a value from the dropdown. Typed values that are not on the list are not counted in Stats." errorStyle="stop" errorTitle="Not allowed" operator="between" showDropDown="false" showErrorMessage="true" showInputMessage="false" sqref="F5:F1004" type="list">
      <formula1>Lists!$I$5:$I$33</formula1>
      <formula2>0</formula2>
    </dataValidation>
    <dataValidation allowBlank="true" error="Pick a value from the dropdown. Typed values that are not on the list are not counted in Stats." errorStyle="stop" errorTitle="Not allowed" operator="between" showDropDown="false" showErrorMessage="true" showInputMessage="false" sqref="K5:K1004" type="list">
      <formula1>Lists!$M$5:$M$7</formula1>
      <formula2>0</formula2>
    </dataValidation>
    <dataValidation allowBlank="true" error="Pick a value from the dropdown. Typed values that are not on the list are not counted in Stats." errorStyle="stop" errorTitle="Not allowed" operator="between" showDropDown="false" showErrorMessage="true" showInputMessage="false" sqref="O5:O1004" type="list">
      <formula1>Lists!$O$5:$O$14</formula1>
      <formula2>0</formula2>
    </dataValidation>
    <dataValidation allowBlank="true" error="Pick a value from the dropdown. Typed values that are not on the list are not counted in Stats." errorStyle="stop" errorTitle="Not allowed" operator="between" showDropDown="false" showErrorMessage="true" showInputMessage="false" sqref="R5:R1004 T5:T1004" type="list">
      <formula1>Lists!$R$5:$R$6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5B7FA6"/>
    <pageSetUpPr fitToPage="true"/>
  </sheetPr>
  <dimension ref="A1:L5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3" topLeftCell="B4" activePane="bottomRight" state="frozen"/>
      <selection pane="topLeft" activeCell="A1" activeCellId="0" sqref="A1"/>
      <selection pane="topRight" activeCell="B1" activeCellId="0" sqref="B1"/>
      <selection pane="bottomLeft" activeCell="A4" activeCellId="0" sqref="A4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0"/>
    <col collapsed="false" customWidth="true" hidden="false" outlineLevel="0" max="3" min="2" style="0" width="11"/>
    <col collapsed="false" customWidth="true" hidden="false" outlineLevel="0" max="4" min="4" style="0" width="12"/>
    <col collapsed="false" customWidth="true" hidden="false" outlineLevel="0" max="5" min="5" style="0" width="15"/>
    <col collapsed="false" customWidth="true" hidden="false" outlineLevel="0" max="6" min="6" style="0" width="11"/>
    <col collapsed="false" customWidth="true" hidden="false" outlineLevel="0" max="8" min="7" style="0" width="13"/>
    <col collapsed="false" customWidth="true" hidden="false" outlineLevel="0" max="9" min="9" style="0" width="10"/>
    <col collapsed="false" customWidth="true" hidden="false" outlineLevel="0" max="10" min="10" style="0" width="12"/>
    <col collapsed="false" customWidth="true" hidden="false" outlineLevel="0" max="11" min="11" style="0" width="13"/>
    <col collapsed="false" customWidth="true" hidden="false" outlineLevel="0" max="12" min="12" style="0" width="10"/>
  </cols>
  <sheetData>
    <row r="1" customFormat="false" ht="19.7" hidden="false" customHeight="false" outlineLevel="0" collapsed="false">
      <c r="A1" s="1" t="s">
        <v>230</v>
      </c>
    </row>
    <row r="2" customFormat="false" ht="15" hidden="false" customHeight="false" outlineLevel="0" collapsed="false">
      <c r="A2" s="2" t="s">
        <v>231</v>
      </c>
    </row>
    <row r="3" customFormat="false" ht="15" hidden="false" customHeight="false" outlineLevel="0" collapsed="false">
      <c r="A3" s="15" t="s">
        <v>232</v>
      </c>
      <c r="L3" s="35" t="s">
        <v>233</v>
      </c>
    </row>
    <row r="4" customFormat="false" ht="31.5" hidden="false" customHeight="true" outlineLevel="0" collapsed="false">
      <c r="A4" s="16" t="s">
        <v>120</v>
      </c>
      <c r="B4" s="16" t="s">
        <v>108</v>
      </c>
      <c r="C4" s="16" t="s">
        <v>148</v>
      </c>
      <c r="D4" s="16" t="s">
        <v>33</v>
      </c>
      <c r="E4" s="16" t="s">
        <v>234</v>
      </c>
      <c r="F4" s="16" t="s">
        <v>235</v>
      </c>
      <c r="G4" s="16" t="s">
        <v>236</v>
      </c>
      <c r="H4" s="16" t="s">
        <v>237</v>
      </c>
      <c r="I4" s="16" t="s">
        <v>238</v>
      </c>
      <c r="J4" s="16" t="s">
        <v>239</v>
      </c>
      <c r="K4" s="16" t="s">
        <v>240</v>
      </c>
      <c r="L4" s="16" t="s">
        <v>241</v>
      </c>
    </row>
    <row r="5" customFormat="false" ht="15" hidden="false" customHeight="false" outlineLevel="0" collapsed="false">
      <c r="A5" s="17" t="str">
        <f aca="false">Lists!$A$5</f>
        <v>TC – 1 Blank</v>
      </c>
      <c r="B5" s="36" t="n">
        <f aca="false">COUNTIFS('Verbal Log'!$E$5:$E$1004,$A5,'Verbal Log'!$J$5:$J$1004,"Correct")+COUNTIFS('Verbal Log'!$E$5:$E$1004,$A5,'Verbal Log'!$J$5:$J$1004,"Wrong")</f>
        <v>2</v>
      </c>
      <c r="C5" s="36" t="n">
        <f aca="false">COUNTIFS('Verbal Log'!$E$5:$E$1004,$A5,'Verbal Log'!$J$5:$J$1004,"Correct")</f>
        <v>2</v>
      </c>
      <c r="D5" s="21" t="n">
        <f aca="false">IF(B5=0,"",C5/B5)</f>
        <v>1</v>
      </c>
      <c r="E5" s="21" t="n">
        <f aca="false">IFERROR(SUMIFS('Verbal Log'!$G$5:$G$1004,'Verbal Log'!$E$5:$E$1004,$A5,'Verbal Log'!$J$5:$J$1004,"Correct")/(SUMIFS('Verbal Log'!$G$5:$G$1004,'Verbal Log'!$E$5:$E$1004,$A5,'Verbal Log'!$J$5:$J$1004,"Correct")+SUMIFS('Verbal Log'!$G$5:$G$1004,'Verbal Log'!$E$5:$E$1004,$A5,'Verbal Log'!$J$5:$J$1004,"Wrong")),"")</f>
        <v>1</v>
      </c>
      <c r="F5" s="22" t="n">
        <f aca="false">IFERROR(AVERAGEIFS('Verbal Log'!$G$5:$G$1004,'Verbal Log'!$E$5:$E$1004,$A5),"")</f>
        <v>2.5</v>
      </c>
      <c r="G5" s="18" t="n">
        <f aca="false">IFERROR(AVERAGEIFS('Verbal Log'!$L$5:$L$1004,'Verbal Log'!$E$5:$E$1004,$A5,'Verbal Log'!$J$5:$J$1004,"Correct"),"")</f>
        <v>46</v>
      </c>
      <c r="H5" s="18" t="str">
        <f aca="false">IFERROR(AVERAGEIFS('Verbal Log'!$L$5:$L$1004,'Verbal Log'!$E$5:$E$1004,$A5,'Verbal Log'!$J$5:$J$1004,"Wrong"),"")</f>
        <v/>
      </c>
      <c r="I5" s="18" t="n">
        <f aca="false">IFERROR(INDEX(Lists!$B$5:$B$12,MATCH(A5,Lists!$A$5:$A$12,0)),"")</f>
        <v>55</v>
      </c>
      <c r="J5" s="36" t="n">
        <f aca="false">COUNTIFS('Verbal Log'!$E$5:$E$1004,$A5,'Verbal Log'!$J$5:$J$1004,"Wrong")+COUNTIFS('Verbal Log'!$E$5:$E$1004,$A5,'Verbal Log'!$J$5:$J$1004,"Correct",'Verbal Log'!$K$5:$K$1004,"50-50")+COUNTIFS('Verbal Log'!$E$5:$E$1004,$A5,'Verbal Log'!$J$5:$J$1004,"Correct",'Verbal Log'!$K$5:$K$1004,"Guess")</f>
        <v>0</v>
      </c>
      <c r="K5" s="21" t="n">
        <f aca="true">IFERROR(COUNTIFS('Verbal Log'!$E$5:$E$1004,$A5,'Verbal Log'!$J$5:$J$1004,"Correct",'Verbal Log'!$B$5:$B$1004,"&gt;="&amp;(TODAY()-6))/(COUNTIFS('Verbal Log'!$E$5:$E$1004,$A5,'Verbal Log'!$J$5:$J$1004,"Correct",'Verbal Log'!$B$5:$B$1004,"&gt;="&amp;(TODAY()-6))+COUNTIFS('Verbal Log'!$E$5:$E$1004,$A5,'Verbal Log'!$J$5:$J$1004,"Wrong",'Verbal Log'!$B$5:$B$1004,"&gt;="&amp;(TODAY()-6))),"")</f>
        <v>1</v>
      </c>
      <c r="L5" s="37" t="n">
        <f aca="false">IF(J5=0,0,J5+(1-D5)/10+ROW()/100000)</f>
        <v>0</v>
      </c>
    </row>
    <row r="6" customFormat="false" ht="15" hidden="false" customHeight="false" outlineLevel="0" collapsed="false">
      <c r="A6" s="17" t="str">
        <f aca="false">Lists!$A$6</f>
        <v>TC – 2 Blank</v>
      </c>
      <c r="B6" s="36" t="n">
        <f aca="false">COUNTIFS('Verbal Log'!$E$5:$E$1004,$A6,'Verbal Log'!$J$5:$J$1004,"Correct")+COUNTIFS('Verbal Log'!$E$5:$E$1004,$A6,'Verbal Log'!$J$5:$J$1004,"Wrong")</f>
        <v>1</v>
      </c>
      <c r="C6" s="36" t="n">
        <f aca="false">COUNTIFS('Verbal Log'!$E$5:$E$1004,$A6,'Verbal Log'!$J$5:$J$1004,"Correct")</f>
        <v>0</v>
      </c>
      <c r="D6" s="21" t="n">
        <f aca="false">IF(B6=0,"",C6/B6)</f>
        <v>0</v>
      </c>
      <c r="E6" s="21" t="n">
        <f aca="false">IFERROR(SUMIFS('Verbal Log'!$G$5:$G$1004,'Verbal Log'!$E$5:$E$1004,$A6,'Verbal Log'!$J$5:$J$1004,"Correct")/(SUMIFS('Verbal Log'!$G$5:$G$1004,'Verbal Log'!$E$5:$E$1004,$A6,'Verbal Log'!$J$5:$J$1004,"Correct")+SUMIFS('Verbal Log'!$G$5:$G$1004,'Verbal Log'!$E$5:$E$1004,$A6,'Verbal Log'!$J$5:$J$1004,"Wrong")),"")</f>
        <v>0</v>
      </c>
      <c r="F6" s="22" t="n">
        <f aca="false">IFERROR(AVERAGEIFS('Verbal Log'!$G$5:$G$1004,'Verbal Log'!$E$5:$E$1004,$A6),"")</f>
        <v>4</v>
      </c>
      <c r="G6" s="18" t="str">
        <f aca="false">IFERROR(AVERAGEIFS('Verbal Log'!$L$5:$L$1004,'Verbal Log'!$E$5:$E$1004,$A6,'Verbal Log'!$J$5:$J$1004,"Correct"),"")</f>
        <v/>
      </c>
      <c r="H6" s="18" t="n">
        <f aca="false">IFERROR(AVERAGEIFS('Verbal Log'!$L$5:$L$1004,'Verbal Log'!$E$5:$E$1004,$A6,'Verbal Log'!$J$5:$J$1004,"Wrong"),"")</f>
        <v>118</v>
      </c>
      <c r="I6" s="18" t="n">
        <f aca="false">IFERROR(INDEX(Lists!$B$5:$B$12,MATCH(A6,Lists!$A$5:$A$12,0)),"")</f>
        <v>75</v>
      </c>
      <c r="J6" s="36" t="n">
        <f aca="false">COUNTIFS('Verbal Log'!$E$5:$E$1004,$A6,'Verbal Log'!$J$5:$J$1004,"Wrong")+COUNTIFS('Verbal Log'!$E$5:$E$1004,$A6,'Verbal Log'!$J$5:$J$1004,"Correct",'Verbal Log'!$K$5:$K$1004,"50-50")+COUNTIFS('Verbal Log'!$E$5:$E$1004,$A6,'Verbal Log'!$J$5:$J$1004,"Correct",'Verbal Log'!$K$5:$K$1004,"Guess")</f>
        <v>1</v>
      </c>
      <c r="K6" s="21" t="str">
        <f aca="true">IFERROR(COUNTIFS('Verbal Log'!$E$5:$E$1004,$A6,'Verbal Log'!$J$5:$J$1004,"Correct",'Verbal Log'!$B$5:$B$1004,"&gt;="&amp;(TODAY()-6))/(COUNTIFS('Verbal Log'!$E$5:$E$1004,$A6,'Verbal Log'!$J$5:$J$1004,"Correct",'Verbal Log'!$B$5:$B$1004,"&gt;="&amp;(TODAY()-6))+COUNTIFS('Verbal Log'!$E$5:$E$1004,$A6,'Verbal Log'!$J$5:$J$1004,"Wrong",'Verbal Log'!$B$5:$B$1004,"&gt;="&amp;(TODAY()-6))),"")</f>
        <v/>
      </c>
      <c r="L6" s="37" t="n">
        <f aca="false">IF(J6=0,0,J6+(1-D6)/10+ROW()/100000)</f>
        <v>1.10006</v>
      </c>
    </row>
    <row r="7" customFormat="false" ht="15" hidden="false" customHeight="false" outlineLevel="0" collapsed="false">
      <c r="A7" s="17" t="str">
        <f aca="false">Lists!$A$7</f>
        <v>TC – 3 Blank</v>
      </c>
      <c r="B7" s="36" t="n">
        <f aca="false">COUNTIFS('Verbal Log'!$E$5:$E$1004,$A7,'Verbal Log'!$J$5:$J$1004,"Correct")+COUNTIFS('Verbal Log'!$E$5:$E$1004,$A7,'Verbal Log'!$J$5:$J$1004,"Wrong")</f>
        <v>1</v>
      </c>
      <c r="C7" s="36" t="n">
        <f aca="false">COUNTIFS('Verbal Log'!$E$5:$E$1004,$A7,'Verbal Log'!$J$5:$J$1004,"Correct")</f>
        <v>1</v>
      </c>
      <c r="D7" s="21" t="n">
        <f aca="false">IF(B7=0,"",C7/B7)</f>
        <v>1</v>
      </c>
      <c r="E7" s="21" t="n">
        <f aca="false">IFERROR(SUMIFS('Verbal Log'!$G$5:$G$1004,'Verbal Log'!$E$5:$E$1004,$A7,'Verbal Log'!$J$5:$J$1004,"Correct")/(SUMIFS('Verbal Log'!$G$5:$G$1004,'Verbal Log'!$E$5:$E$1004,$A7,'Verbal Log'!$J$5:$J$1004,"Correct")+SUMIFS('Verbal Log'!$G$5:$G$1004,'Verbal Log'!$E$5:$E$1004,$A7,'Verbal Log'!$J$5:$J$1004,"Wrong")),"")</f>
        <v>1</v>
      </c>
      <c r="F7" s="22" t="n">
        <f aca="false">IFERROR(AVERAGEIFS('Verbal Log'!$G$5:$G$1004,'Verbal Log'!$E$5:$E$1004,$A7),"")</f>
        <v>4.5</v>
      </c>
      <c r="G7" s="18" t="n">
        <f aca="false">IFERROR(AVERAGEIFS('Verbal Log'!$L$5:$L$1004,'Verbal Log'!$E$5:$E$1004,$A7,'Verbal Log'!$J$5:$J$1004,"Correct"),"")</f>
        <v>110</v>
      </c>
      <c r="H7" s="18" t="str">
        <f aca="false">IFERROR(AVERAGEIFS('Verbal Log'!$L$5:$L$1004,'Verbal Log'!$E$5:$E$1004,$A7,'Verbal Log'!$J$5:$J$1004,"Wrong"),"")</f>
        <v/>
      </c>
      <c r="I7" s="18" t="n">
        <f aca="false">IFERROR(INDEX(Lists!$B$5:$B$12,MATCH(A7,Lists!$A$5:$A$12,0)),"")</f>
        <v>95</v>
      </c>
      <c r="J7" s="36" t="n">
        <f aca="false">COUNTIFS('Verbal Log'!$E$5:$E$1004,$A7,'Verbal Log'!$J$5:$J$1004,"Wrong")+COUNTIFS('Verbal Log'!$E$5:$E$1004,$A7,'Verbal Log'!$J$5:$J$1004,"Correct",'Verbal Log'!$K$5:$K$1004,"50-50")+COUNTIFS('Verbal Log'!$E$5:$E$1004,$A7,'Verbal Log'!$J$5:$J$1004,"Correct",'Verbal Log'!$K$5:$K$1004,"Guess")</f>
        <v>0</v>
      </c>
      <c r="K7" s="21" t="n">
        <f aca="true">IFERROR(COUNTIFS('Verbal Log'!$E$5:$E$1004,$A7,'Verbal Log'!$J$5:$J$1004,"Correct",'Verbal Log'!$B$5:$B$1004,"&gt;="&amp;(TODAY()-6))/(COUNTIFS('Verbal Log'!$E$5:$E$1004,$A7,'Verbal Log'!$J$5:$J$1004,"Correct",'Verbal Log'!$B$5:$B$1004,"&gt;="&amp;(TODAY()-6))+COUNTIFS('Verbal Log'!$E$5:$E$1004,$A7,'Verbal Log'!$J$5:$J$1004,"Wrong",'Verbal Log'!$B$5:$B$1004,"&gt;="&amp;(TODAY()-6))),"")</f>
        <v>1</v>
      </c>
      <c r="L7" s="37" t="n">
        <f aca="false">IF(J7=0,0,J7+(1-D7)/10+ROW()/100000)</f>
        <v>0</v>
      </c>
    </row>
    <row r="8" customFormat="false" ht="15" hidden="false" customHeight="false" outlineLevel="0" collapsed="false">
      <c r="A8" s="17" t="str">
        <f aca="false">Lists!$A$8</f>
        <v>SE</v>
      </c>
      <c r="B8" s="36" t="n">
        <f aca="false">COUNTIFS('Verbal Log'!$E$5:$E$1004,$A8,'Verbal Log'!$J$5:$J$1004,"Correct")+COUNTIFS('Verbal Log'!$E$5:$E$1004,$A8,'Verbal Log'!$J$5:$J$1004,"Wrong")</f>
        <v>2</v>
      </c>
      <c r="C8" s="36" t="n">
        <f aca="false">COUNTIFS('Verbal Log'!$E$5:$E$1004,$A8,'Verbal Log'!$J$5:$J$1004,"Correct")</f>
        <v>1</v>
      </c>
      <c r="D8" s="21" t="n">
        <f aca="false">IF(B8=0,"",C8/B8)</f>
        <v>0.5</v>
      </c>
      <c r="E8" s="21" t="n">
        <f aca="false">IFERROR(SUMIFS('Verbal Log'!$G$5:$G$1004,'Verbal Log'!$E$5:$E$1004,$A8,'Verbal Log'!$J$5:$J$1004,"Correct")/(SUMIFS('Verbal Log'!$G$5:$G$1004,'Verbal Log'!$E$5:$E$1004,$A8,'Verbal Log'!$J$5:$J$1004,"Correct")+SUMIFS('Verbal Log'!$G$5:$G$1004,'Verbal Log'!$E$5:$E$1004,$A8,'Verbal Log'!$J$5:$J$1004,"Wrong")),"")</f>
        <v>0.466666666666667</v>
      </c>
      <c r="F8" s="22" t="n">
        <f aca="false">IFERROR(AVERAGEIFS('Verbal Log'!$G$5:$G$1004,'Verbal Log'!$E$5:$E$1004,$A8),"")</f>
        <v>3.75</v>
      </c>
      <c r="G8" s="18" t="n">
        <f aca="false">IFERROR(AVERAGEIFS('Verbal Log'!$L$5:$L$1004,'Verbal Log'!$E$5:$E$1004,$A8,'Verbal Log'!$J$5:$J$1004,"Correct"),"")</f>
        <v>70</v>
      </c>
      <c r="H8" s="18" t="n">
        <f aca="false">IFERROR(AVERAGEIFS('Verbal Log'!$L$5:$L$1004,'Verbal Log'!$E$5:$E$1004,$A8,'Verbal Log'!$J$5:$J$1004,"Wrong"),"")</f>
        <v>25</v>
      </c>
      <c r="I8" s="18" t="n">
        <f aca="false">IFERROR(INDEX(Lists!$B$5:$B$12,MATCH(A8,Lists!$A$5:$A$12,0)),"")</f>
        <v>60</v>
      </c>
      <c r="J8" s="36" t="n">
        <f aca="false">COUNTIFS('Verbal Log'!$E$5:$E$1004,$A8,'Verbal Log'!$J$5:$J$1004,"Wrong")+COUNTIFS('Verbal Log'!$E$5:$E$1004,$A8,'Verbal Log'!$J$5:$J$1004,"Correct",'Verbal Log'!$K$5:$K$1004,"50-50")+COUNTIFS('Verbal Log'!$E$5:$E$1004,$A8,'Verbal Log'!$J$5:$J$1004,"Correct",'Verbal Log'!$K$5:$K$1004,"Guess")</f>
        <v>2</v>
      </c>
      <c r="K8" s="21" t="n">
        <f aca="true">IFERROR(COUNTIFS('Verbal Log'!$E$5:$E$1004,$A8,'Verbal Log'!$J$5:$J$1004,"Correct",'Verbal Log'!$B$5:$B$1004,"&gt;="&amp;(TODAY()-6))/(COUNTIFS('Verbal Log'!$E$5:$E$1004,$A8,'Verbal Log'!$J$5:$J$1004,"Correct",'Verbal Log'!$B$5:$B$1004,"&gt;="&amp;(TODAY()-6))+COUNTIFS('Verbal Log'!$E$5:$E$1004,$A8,'Verbal Log'!$J$5:$J$1004,"Wrong",'Verbal Log'!$B$5:$B$1004,"&gt;="&amp;(TODAY()-6))),"")</f>
        <v>0</v>
      </c>
      <c r="L8" s="37" t="n">
        <f aca="false">IF(J8=0,0,J8+(1-D8)/10+ROW()/100000)</f>
        <v>2.05008</v>
      </c>
    </row>
    <row r="9" customFormat="false" ht="15" hidden="false" customHeight="false" outlineLevel="0" collapsed="false">
      <c r="A9" s="17" t="str">
        <f aca="false">Lists!$A$9</f>
        <v>RC – Single Answer</v>
      </c>
      <c r="B9" s="36" t="n">
        <f aca="false">COUNTIFS('Verbal Log'!$E$5:$E$1004,$A9,'Verbal Log'!$J$5:$J$1004,"Correct")+COUNTIFS('Verbal Log'!$E$5:$E$1004,$A9,'Verbal Log'!$J$5:$J$1004,"Wrong")</f>
        <v>2</v>
      </c>
      <c r="C9" s="36" t="n">
        <f aca="false">COUNTIFS('Verbal Log'!$E$5:$E$1004,$A9,'Verbal Log'!$J$5:$J$1004,"Correct")</f>
        <v>1</v>
      </c>
      <c r="D9" s="21" t="n">
        <f aca="false">IF(B9=0,"",C9/B9)</f>
        <v>0.5</v>
      </c>
      <c r="E9" s="21" t="n">
        <f aca="false">IFERROR(SUMIFS('Verbal Log'!$G$5:$G$1004,'Verbal Log'!$E$5:$E$1004,$A9,'Verbal Log'!$J$5:$J$1004,"Correct")/(SUMIFS('Verbal Log'!$G$5:$G$1004,'Verbal Log'!$E$5:$E$1004,$A9,'Verbal Log'!$J$5:$J$1004,"Correct")+SUMIFS('Verbal Log'!$G$5:$G$1004,'Verbal Log'!$E$5:$E$1004,$A9,'Verbal Log'!$J$5:$J$1004,"Wrong")),"")</f>
        <v>0.384615384615385</v>
      </c>
      <c r="F9" s="22" t="n">
        <f aca="false">IFERROR(AVERAGEIFS('Verbal Log'!$G$5:$G$1004,'Verbal Log'!$E$5:$E$1004,$A9),"")</f>
        <v>3.25</v>
      </c>
      <c r="G9" s="18" t="n">
        <f aca="false">IFERROR(AVERAGEIFS('Verbal Log'!$L$5:$L$1004,'Verbal Log'!$E$5:$E$1004,$A9,'Verbal Log'!$J$5:$J$1004,"Correct"),"")</f>
        <v>70</v>
      </c>
      <c r="H9" s="18" t="n">
        <f aca="false">IFERROR(AVERAGEIFS('Verbal Log'!$L$5:$L$1004,'Verbal Log'!$E$5:$E$1004,$A9,'Verbal Log'!$J$5:$J$1004,"Wrong"),"")</f>
        <v>95</v>
      </c>
      <c r="I9" s="18" t="n">
        <f aca="false">IFERROR(INDEX(Lists!$B$5:$B$12,MATCH(A9,Lists!$A$5:$A$12,0)),"")</f>
        <v>115</v>
      </c>
      <c r="J9" s="36" t="n">
        <f aca="false">COUNTIFS('Verbal Log'!$E$5:$E$1004,$A9,'Verbal Log'!$J$5:$J$1004,"Wrong")+COUNTIFS('Verbal Log'!$E$5:$E$1004,$A9,'Verbal Log'!$J$5:$J$1004,"Correct",'Verbal Log'!$K$5:$K$1004,"50-50")+COUNTIFS('Verbal Log'!$E$5:$E$1004,$A9,'Verbal Log'!$J$5:$J$1004,"Correct",'Verbal Log'!$K$5:$K$1004,"Guess")</f>
        <v>1</v>
      </c>
      <c r="K9" s="21" t="n">
        <f aca="true">IFERROR(COUNTIFS('Verbal Log'!$E$5:$E$1004,$A9,'Verbal Log'!$J$5:$J$1004,"Correct",'Verbal Log'!$B$5:$B$1004,"&gt;="&amp;(TODAY()-6))/(COUNTIFS('Verbal Log'!$E$5:$E$1004,$A9,'Verbal Log'!$J$5:$J$1004,"Correct",'Verbal Log'!$B$5:$B$1004,"&gt;="&amp;(TODAY()-6))+COUNTIFS('Verbal Log'!$E$5:$E$1004,$A9,'Verbal Log'!$J$5:$J$1004,"Wrong",'Verbal Log'!$B$5:$B$1004,"&gt;="&amp;(TODAY()-6))),"")</f>
        <v>1</v>
      </c>
      <c r="L9" s="37" t="n">
        <f aca="false">IF(J9=0,0,J9+(1-D9)/10+ROW()/100000)</f>
        <v>1.05009</v>
      </c>
    </row>
    <row r="10" customFormat="false" ht="15" hidden="false" customHeight="false" outlineLevel="0" collapsed="false">
      <c r="A10" s="17" t="str">
        <f aca="false">Lists!$A$10</f>
        <v>RC – Select All</v>
      </c>
      <c r="B10" s="36" t="n">
        <f aca="false">COUNTIFS('Verbal Log'!$E$5:$E$1004,$A10,'Verbal Log'!$J$5:$J$1004,"Correct")+COUNTIFS('Verbal Log'!$E$5:$E$1004,$A10,'Verbal Log'!$J$5:$J$1004,"Wrong")</f>
        <v>1</v>
      </c>
      <c r="C10" s="36" t="n">
        <f aca="false">COUNTIFS('Verbal Log'!$E$5:$E$1004,$A10,'Verbal Log'!$J$5:$J$1004,"Correct")</f>
        <v>1</v>
      </c>
      <c r="D10" s="21" t="n">
        <f aca="false">IF(B10=0,"",C10/B10)</f>
        <v>1</v>
      </c>
      <c r="E10" s="21" t="n">
        <f aca="false">IFERROR(SUMIFS('Verbal Log'!$G$5:$G$1004,'Verbal Log'!$E$5:$E$1004,$A10,'Verbal Log'!$J$5:$J$1004,"Correct")/(SUMIFS('Verbal Log'!$G$5:$G$1004,'Verbal Log'!$E$5:$E$1004,$A10,'Verbal Log'!$J$5:$J$1004,"Correct")+SUMIFS('Verbal Log'!$G$5:$G$1004,'Verbal Log'!$E$5:$E$1004,$A10,'Verbal Log'!$J$5:$J$1004,"Wrong")),"")</f>
        <v>1</v>
      </c>
      <c r="F10" s="22" t="n">
        <f aca="false">IFERROR(AVERAGEIFS('Verbal Log'!$G$5:$G$1004,'Verbal Log'!$E$5:$E$1004,$A10),"")</f>
        <v>3</v>
      </c>
      <c r="G10" s="18" t="n">
        <f aca="false">IFERROR(AVERAGEIFS('Verbal Log'!$L$5:$L$1004,'Verbal Log'!$E$5:$E$1004,$A10,'Verbal Log'!$J$5:$J$1004,"Correct"),"")</f>
        <v>80</v>
      </c>
      <c r="H10" s="18" t="str">
        <f aca="false">IFERROR(AVERAGEIFS('Verbal Log'!$L$5:$L$1004,'Verbal Log'!$E$5:$E$1004,$A10,'Verbal Log'!$J$5:$J$1004,"Wrong"),"")</f>
        <v/>
      </c>
      <c r="I10" s="18" t="n">
        <f aca="false">IFERROR(INDEX(Lists!$B$5:$B$12,MATCH(A10,Lists!$A$5:$A$12,0)),"")</f>
        <v>130</v>
      </c>
      <c r="J10" s="36" t="n">
        <f aca="false">COUNTIFS('Verbal Log'!$E$5:$E$1004,$A10,'Verbal Log'!$J$5:$J$1004,"Wrong")+COUNTIFS('Verbal Log'!$E$5:$E$1004,$A10,'Verbal Log'!$J$5:$J$1004,"Correct",'Verbal Log'!$K$5:$K$1004,"50-50")+COUNTIFS('Verbal Log'!$E$5:$E$1004,$A10,'Verbal Log'!$J$5:$J$1004,"Correct",'Verbal Log'!$K$5:$K$1004,"Guess")</f>
        <v>0</v>
      </c>
      <c r="K10" s="21" t="str">
        <f aca="true">IFERROR(COUNTIFS('Verbal Log'!$E$5:$E$1004,$A10,'Verbal Log'!$J$5:$J$1004,"Correct",'Verbal Log'!$B$5:$B$1004,"&gt;="&amp;(TODAY()-6))/(COUNTIFS('Verbal Log'!$E$5:$E$1004,$A10,'Verbal Log'!$J$5:$J$1004,"Correct",'Verbal Log'!$B$5:$B$1004,"&gt;="&amp;(TODAY()-6))+COUNTIFS('Verbal Log'!$E$5:$E$1004,$A10,'Verbal Log'!$J$5:$J$1004,"Wrong",'Verbal Log'!$B$5:$B$1004,"&gt;="&amp;(TODAY()-6))),"")</f>
        <v/>
      </c>
      <c r="L10" s="37" t="n">
        <f aca="false">IF(J10=0,0,J10+(1-D10)/10+ROW()/100000)</f>
        <v>0</v>
      </c>
    </row>
    <row r="11" customFormat="false" ht="15" hidden="false" customHeight="false" outlineLevel="0" collapsed="false">
      <c r="A11" s="17" t="str">
        <f aca="false">Lists!$A$11</f>
        <v>RC – Select in Passage</v>
      </c>
      <c r="B11" s="36" t="n">
        <f aca="false">COUNTIFS('Verbal Log'!$E$5:$E$1004,$A11,'Verbal Log'!$J$5:$J$1004,"Correct")+COUNTIFS('Verbal Log'!$E$5:$E$1004,$A11,'Verbal Log'!$J$5:$J$1004,"Wrong")</f>
        <v>1</v>
      </c>
      <c r="C11" s="36" t="n">
        <f aca="false">COUNTIFS('Verbal Log'!$E$5:$E$1004,$A11,'Verbal Log'!$J$5:$J$1004,"Correct")</f>
        <v>0</v>
      </c>
      <c r="D11" s="21" t="n">
        <f aca="false">IF(B11=0,"",C11/B11)</f>
        <v>0</v>
      </c>
      <c r="E11" s="21" t="n">
        <f aca="false">IFERROR(SUMIFS('Verbal Log'!$G$5:$G$1004,'Verbal Log'!$E$5:$E$1004,$A11,'Verbal Log'!$J$5:$J$1004,"Correct")/(SUMIFS('Verbal Log'!$G$5:$G$1004,'Verbal Log'!$E$5:$E$1004,$A11,'Verbal Log'!$J$5:$J$1004,"Correct")+SUMIFS('Verbal Log'!$G$5:$G$1004,'Verbal Log'!$E$5:$E$1004,$A11,'Verbal Log'!$J$5:$J$1004,"Wrong")),"")</f>
        <v>0</v>
      </c>
      <c r="F11" s="22" t="n">
        <f aca="false">IFERROR(AVERAGEIFS('Verbal Log'!$G$5:$G$1004,'Verbal Log'!$E$5:$E$1004,$A11),"")</f>
        <v>4.5</v>
      </c>
      <c r="G11" s="18" t="str">
        <f aca="false">IFERROR(AVERAGEIFS('Verbal Log'!$L$5:$L$1004,'Verbal Log'!$E$5:$E$1004,$A11,'Verbal Log'!$J$5:$J$1004,"Correct"),"")</f>
        <v/>
      </c>
      <c r="H11" s="18" t="n">
        <f aca="false">IFERROR(AVERAGEIFS('Verbal Log'!$L$5:$L$1004,'Verbal Log'!$E$5:$E$1004,$A11,'Verbal Log'!$J$5:$J$1004,"Wrong"),"")</f>
        <v>140</v>
      </c>
      <c r="I11" s="18" t="n">
        <f aca="false">IFERROR(INDEX(Lists!$B$5:$B$12,MATCH(A11,Lists!$A$5:$A$12,0)),"")</f>
        <v>115</v>
      </c>
      <c r="J11" s="36" t="n">
        <f aca="false">COUNTIFS('Verbal Log'!$E$5:$E$1004,$A11,'Verbal Log'!$J$5:$J$1004,"Wrong")+COUNTIFS('Verbal Log'!$E$5:$E$1004,$A11,'Verbal Log'!$J$5:$J$1004,"Correct",'Verbal Log'!$K$5:$K$1004,"50-50")+COUNTIFS('Verbal Log'!$E$5:$E$1004,$A11,'Verbal Log'!$J$5:$J$1004,"Correct",'Verbal Log'!$K$5:$K$1004,"Guess")</f>
        <v>1</v>
      </c>
      <c r="K11" s="21" t="str">
        <f aca="true">IFERROR(COUNTIFS('Verbal Log'!$E$5:$E$1004,$A11,'Verbal Log'!$J$5:$J$1004,"Correct",'Verbal Log'!$B$5:$B$1004,"&gt;="&amp;(TODAY()-6))/(COUNTIFS('Verbal Log'!$E$5:$E$1004,$A11,'Verbal Log'!$J$5:$J$1004,"Correct",'Verbal Log'!$B$5:$B$1004,"&gt;="&amp;(TODAY()-6))+COUNTIFS('Verbal Log'!$E$5:$E$1004,$A11,'Verbal Log'!$J$5:$J$1004,"Wrong",'Verbal Log'!$B$5:$B$1004,"&gt;="&amp;(TODAY()-6))),"")</f>
        <v/>
      </c>
      <c r="L11" s="37" t="n">
        <f aca="false">IF(J11=0,0,J11+(1-D11)/10+ROW()/100000)</f>
        <v>1.10011</v>
      </c>
    </row>
    <row r="12" customFormat="false" ht="15" hidden="false" customHeight="false" outlineLevel="0" collapsed="false">
      <c r="A12" s="17" t="str">
        <f aca="false">Lists!$A$12</f>
        <v>CR (Argument)</v>
      </c>
      <c r="B12" s="36" t="n">
        <f aca="false">COUNTIFS('Verbal Log'!$E$5:$E$1004,$A12,'Verbal Log'!$J$5:$J$1004,"Correct")+COUNTIFS('Verbal Log'!$E$5:$E$1004,$A12,'Verbal Log'!$J$5:$J$1004,"Wrong")</f>
        <v>2</v>
      </c>
      <c r="C12" s="36" t="n">
        <f aca="false">COUNTIFS('Verbal Log'!$E$5:$E$1004,$A12,'Verbal Log'!$J$5:$J$1004,"Correct")</f>
        <v>1</v>
      </c>
      <c r="D12" s="21" t="n">
        <f aca="false">IF(B12=0,"",C12/B12)</f>
        <v>0.5</v>
      </c>
      <c r="E12" s="21" t="n">
        <f aca="false">IFERROR(SUMIFS('Verbal Log'!$G$5:$G$1004,'Verbal Log'!$E$5:$E$1004,$A12,'Verbal Log'!$J$5:$J$1004,"Correct")/(SUMIFS('Verbal Log'!$G$5:$G$1004,'Verbal Log'!$E$5:$E$1004,$A12,'Verbal Log'!$J$5:$J$1004,"Correct")+SUMIFS('Verbal Log'!$G$5:$G$1004,'Verbal Log'!$E$5:$E$1004,$A12,'Verbal Log'!$J$5:$J$1004,"Wrong")),"")</f>
        <v>0.466666666666667</v>
      </c>
      <c r="F12" s="22" t="n">
        <f aca="false">IFERROR(AVERAGEIFS('Verbal Log'!$G$5:$G$1004,'Verbal Log'!$E$5:$E$1004,$A12),"")</f>
        <v>3.75</v>
      </c>
      <c r="G12" s="18" t="n">
        <f aca="false">IFERROR(AVERAGEIFS('Verbal Log'!$L$5:$L$1004,'Verbal Log'!$E$5:$E$1004,$A12,'Verbal Log'!$J$5:$J$1004,"Correct"),"")</f>
        <v>85</v>
      </c>
      <c r="H12" s="18" t="n">
        <f aca="false">IFERROR(AVERAGEIFS('Verbal Log'!$L$5:$L$1004,'Verbal Log'!$E$5:$E$1004,$A12,'Verbal Log'!$J$5:$J$1004,"Wrong"),"")</f>
        <v>150</v>
      </c>
      <c r="I12" s="18" t="n">
        <f aca="false">IFERROR(INDEX(Lists!$B$5:$B$12,MATCH(A12,Lists!$A$5:$A$12,0)),"")</f>
        <v>110</v>
      </c>
      <c r="J12" s="36" t="n">
        <f aca="false">COUNTIFS('Verbal Log'!$E$5:$E$1004,$A12,'Verbal Log'!$J$5:$J$1004,"Wrong")+COUNTIFS('Verbal Log'!$E$5:$E$1004,$A12,'Verbal Log'!$J$5:$J$1004,"Correct",'Verbal Log'!$K$5:$K$1004,"50-50")+COUNTIFS('Verbal Log'!$E$5:$E$1004,$A12,'Verbal Log'!$J$5:$J$1004,"Correct",'Verbal Log'!$K$5:$K$1004,"Guess")</f>
        <v>1</v>
      </c>
      <c r="K12" s="21" t="n">
        <f aca="true">IFERROR(COUNTIFS('Verbal Log'!$E$5:$E$1004,$A12,'Verbal Log'!$J$5:$J$1004,"Correct",'Verbal Log'!$B$5:$B$1004,"&gt;="&amp;(TODAY()-6))/(COUNTIFS('Verbal Log'!$E$5:$E$1004,$A12,'Verbal Log'!$J$5:$J$1004,"Correct",'Verbal Log'!$B$5:$B$1004,"&gt;="&amp;(TODAY()-6))+COUNTIFS('Verbal Log'!$E$5:$E$1004,$A12,'Verbal Log'!$J$5:$J$1004,"Wrong",'Verbal Log'!$B$5:$B$1004,"&gt;="&amp;(TODAY()-6))),"")</f>
        <v>0.5</v>
      </c>
      <c r="L12" s="37" t="n">
        <f aca="false">IF(J12=0,0,J12+(1-D12)/10+ROW()/100000)</f>
        <v>1.05012</v>
      </c>
    </row>
    <row r="13" customFormat="false" ht="15" hidden="false" customHeight="false" outlineLevel="0" collapsed="false">
      <c r="A13" s="38" t="s">
        <v>242</v>
      </c>
      <c r="B13" s="39" t="n">
        <f aca="false">SUM(B5:B12)</f>
        <v>12</v>
      </c>
      <c r="C13" s="39" t="n">
        <f aca="false">SUM(C5:C12)</f>
        <v>7</v>
      </c>
      <c r="D13" s="40" t="n">
        <f aca="false">IF(B13=0,"",C13/B13)</f>
        <v>0.583333333333333</v>
      </c>
      <c r="E13" s="40" t="n">
        <f aca="false">IFERROR(SUMIFS('Verbal Log'!$G$5:$G$1004,'Verbal Log'!$J$5:$J$1004,"Correct")/(SUMIFS('Verbal Log'!$G$5:$G$1004,'Verbal Log'!$J$5:$J$1004,"Correct")+SUMIFS('Verbal Log'!$G$5:$G$1004,'Verbal Log'!$J$5:$J$1004,"Wrong")),"")</f>
        <v>0.51764705882353</v>
      </c>
      <c r="F13" s="41" t="n">
        <f aca="false">IFERROR(AVERAGE('Verbal Log'!$G$5:$G$1004),"")</f>
        <v>3.54166666666667</v>
      </c>
      <c r="G13" s="42" t="n">
        <f aca="false">IFERROR(AVERAGEIFS('Verbal Log'!$L$5:$L$1004,'Verbal Log'!$J$5:$J$1004,"Correct"),"")</f>
        <v>72.4285714285714</v>
      </c>
      <c r="H13" s="42" t="n">
        <f aca="false">IFERROR(AVERAGEIFS('Verbal Log'!$L$5:$L$1004,'Verbal Log'!$J$5:$J$1004,"Wrong"),"")</f>
        <v>105.6</v>
      </c>
      <c r="I13" s="42" t="n">
        <f aca="false">IFERROR(AVERAGE('Verbal Log'!$M$5:$M$1004),"")</f>
        <v>91.25</v>
      </c>
      <c r="J13" s="39" t="n">
        <f aca="false">SUM(J5:J12)</f>
        <v>6</v>
      </c>
      <c r="K13" s="40" t="n">
        <f aca="true">IFERROR(COUNTIFS('Verbal Log'!$J$5:$J$1004,"Correct",'Verbal Log'!$B$5:$B$1004,"&gt;="&amp;(TODAY()-6))/(COUNTIFS('Verbal Log'!$J$5:$J$1004,"Correct",'Verbal Log'!$B$5:$B$1004,"&gt;="&amp;(TODAY()-6))+COUNTIFS('Verbal Log'!$J$5:$J$1004,"Wrong",'Verbal Log'!$B$5:$B$1004,"&gt;="&amp;(TODAY()-6))),"")</f>
        <v>0.666666666666667</v>
      </c>
      <c r="L13" s="43"/>
    </row>
    <row r="16" customFormat="false" ht="31.5" hidden="false" customHeight="true" outlineLevel="0" collapsed="false">
      <c r="A16" s="16" t="s">
        <v>243</v>
      </c>
      <c r="B16" s="16" t="s">
        <v>108</v>
      </c>
      <c r="C16" s="16" t="s">
        <v>148</v>
      </c>
      <c r="D16" s="16" t="s">
        <v>33</v>
      </c>
      <c r="E16" s="16" t="s">
        <v>234</v>
      </c>
      <c r="F16" s="16" t="s">
        <v>235</v>
      </c>
      <c r="G16" s="16" t="s">
        <v>236</v>
      </c>
      <c r="H16" s="16" t="s">
        <v>237</v>
      </c>
      <c r="I16" s="16" t="s">
        <v>238</v>
      </c>
      <c r="J16" s="16" t="s">
        <v>239</v>
      </c>
      <c r="K16" s="16" t="s">
        <v>240</v>
      </c>
      <c r="L16" s="16" t="s">
        <v>241</v>
      </c>
    </row>
    <row r="17" customFormat="false" ht="15" hidden="false" customHeight="false" outlineLevel="0" collapsed="false">
      <c r="A17" s="17" t="s">
        <v>244</v>
      </c>
      <c r="B17" s="36" t="n">
        <f aca="false">COUNTIFS('Verbal Log'!$F$5:$F$1004,$A17&amp;" – *",'Verbal Log'!$J$5:$J$1004,"Correct")+COUNTIFS('Verbal Log'!$F$5:$F$1004,$A17&amp;" – *",'Verbal Log'!$J$5:$J$1004,"Wrong")</f>
        <v>6</v>
      </c>
      <c r="C17" s="36" t="n">
        <f aca="false">COUNTIFS('Verbal Log'!$F$5:$F$1004,$A17&amp;" – *",'Verbal Log'!$J$5:$J$1004,"Correct")</f>
        <v>4</v>
      </c>
      <c r="D17" s="21" t="n">
        <f aca="false">IF(B17=0,"",C17/B17)</f>
        <v>0.666666666666667</v>
      </c>
      <c r="E17" s="21" t="n">
        <f aca="false">IFERROR(SUMIFS('Verbal Log'!$G$5:$G$1004,'Verbal Log'!$F$5:$F$1004,$A17&amp;" – *",'Verbal Log'!$J$5:$J$1004,"Correct")/(SUMIFS('Verbal Log'!$G$5:$G$1004,'Verbal Log'!$F$5:$F$1004,$A17&amp;" – *",'Verbal Log'!$J$5:$J$1004,"Correct")+SUMIFS('Verbal Log'!$G$5:$G$1004,'Verbal Log'!$F$5:$F$1004,$A17&amp;" – *",'Verbal Log'!$J$5:$J$1004,"Wrong")),"")</f>
        <v>0.619047619047619</v>
      </c>
      <c r="F17" s="22" t="n">
        <f aca="false">IFERROR(AVERAGEIFS('Verbal Log'!$G$5:$G$1004,'Verbal Log'!$F$5:$F$1004,$A17&amp;" – *"),"")</f>
        <v>3.5</v>
      </c>
      <c r="G17" s="18" t="n">
        <f aca="false">IFERROR(AVERAGEIFS('Verbal Log'!$L$5:$L$1004,'Verbal Log'!$F$5:$F$1004,$A17&amp;" – *",'Verbal Log'!$J$5:$J$1004,"Correct"),"")</f>
        <v>68</v>
      </c>
      <c r="H17" s="18" t="n">
        <f aca="false">IFERROR(AVERAGEIFS('Verbal Log'!$L$5:$L$1004,'Verbal Log'!$F$5:$F$1004,$A17&amp;" – *",'Verbal Log'!$J$5:$J$1004,"Wrong"),"")</f>
        <v>71.5</v>
      </c>
      <c r="I17" s="18" t="s">
        <v>245</v>
      </c>
      <c r="J17" s="36" t="n">
        <f aca="false">COUNTIFS('Verbal Log'!$F$5:$F$1004,$A17&amp;" – *",'Verbal Log'!$J$5:$J$1004,"Wrong")+COUNTIFS('Verbal Log'!$F$5:$F$1004,$A17&amp;" – *",'Verbal Log'!$J$5:$J$1004,"Correct",'Verbal Log'!$K$5:$K$1004,"50-50")+COUNTIFS('Verbal Log'!$F$5:$F$1004,$A17&amp;" – *",'Verbal Log'!$J$5:$J$1004,"Correct",'Verbal Log'!$K$5:$K$1004,"Guess")</f>
        <v>3</v>
      </c>
      <c r="K17" s="21" t="n">
        <f aca="true">IFERROR(COUNTIFS('Verbal Log'!$F$5:$F$1004,$A17&amp;" – *",'Verbal Log'!$J$5:$J$1004,"Correct",'Verbal Log'!$B$5:$B$1004,"&gt;="&amp;(TODAY()-6))/(COUNTIFS('Verbal Log'!$F$5:$F$1004,$A17&amp;" – *",'Verbal Log'!$J$5:$J$1004,"Correct",'Verbal Log'!$B$5:$B$1004,"&gt;="&amp;(TODAY()-6))+COUNTIFS('Verbal Log'!$F$5:$F$1004,$A17&amp;" – *",'Verbal Log'!$J$5:$J$1004,"Wrong",'Verbal Log'!$B$5:$B$1004,"&gt;="&amp;(TODAY()-6))),"")</f>
        <v>0.666666666666667</v>
      </c>
      <c r="L17" s="37" t="n">
        <f aca="false">IF(J17=0,0,J17+(1-D17)/10+ROW()/100000)</f>
        <v>3.03350333333333</v>
      </c>
    </row>
    <row r="18" customFormat="false" ht="15" hidden="false" customHeight="false" outlineLevel="0" collapsed="false">
      <c r="A18" s="17" t="s">
        <v>246</v>
      </c>
      <c r="B18" s="36" t="n">
        <f aca="false">COUNTIFS('Verbal Log'!$F$5:$F$1004,$A18&amp;" – *",'Verbal Log'!$J$5:$J$1004,"Correct")+COUNTIFS('Verbal Log'!$F$5:$F$1004,$A18&amp;" – *",'Verbal Log'!$J$5:$J$1004,"Wrong")</f>
        <v>4</v>
      </c>
      <c r="C18" s="36" t="n">
        <f aca="false">COUNTIFS('Verbal Log'!$F$5:$F$1004,$A18&amp;" – *",'Verbal Log'!$J$5:$J$1004,"Correct")</f>
        <v>2</v>
      </c>
      <c r="D18" s="21" t="n">
        <f aca="false">IF(B18=0,"",C18/B18)</f>
        <v>0.5</v>
      </c>
      <c r="E18" s="21" t="n">
        <f aca="false">IFERROR(SUMIFS('Verbal Log'!$G$5:$G$1004,'Verbal Log'!$F$5:$F$1004,$A18&amp;" – *",'Verbal Log'!$J$5:$J$1004,"Correct")/(SUMIFS('Verbal Log'!$G$5:$G$1004,'Verbal Log'!$F$5:$F$1004,$A18&amp;" – *",'Verbal Log'!$J$5:$J$1004,"Correct")+SUMIFS('Verbal Log'!$G$5:$G$1004,'Verbal Log'!$F$5:$F$1004,$A18&amp;" – *",'Verbal Log'!$J$5:$J$1004,"Wrong")),"")</f>
        <v>0.392857142857143</v>
      </c>
      <c r="F18" s="22" t="n">
        <f aca="false">IFERROR(AVERAGEIFS('Verbal Log'!$G$5:$G$1004,'Verbal Log'!$F$5:$F$1004,$A18&amp;" – *"),"")</f>
        <v>3.5</v>
      </c>
      <c r="G18" s="18" t="n">
        <f aca="false">IFERROR(AVERAGEIFS('Verbal Log'!$L$5:$L$1004,'Verbal Log'!$F$5:$F$1004,$A18&amp;" – *",'Verbal Log'!$J$5:$J$1004,"Correct"),"")</f>
        <v>75</v>
      </c>
      <c r="H18" s="18" t="n">
        <f aca="false">IFERROR(AVERAGEIFS('Verbal Log'!$L$5:$L$1004,'Verbal Log'!$F$5:$F$1004,$A18&amp;" – *",'Verbal Log'!$J$5:$J$1004,"Wrong"),"")</f>
        <v>117.5</v>
      </c>
      <c r="I18" s="18" t="s">
        <v>245</v>
      </c>
      <c r="J18" s="36" t="n">
        <f aca="false">COUNTIFS('Verbal Log'!$F$5:$F$1004,$A18&amp;" – *",'Verbal Log'!$J$5:$J$1004,"Wrong")+COUNTIFS('Verbal Log'!$F$5:$F$1004,$A18&amp;" – *",'Verbal Log'!$J$5:$J$1004,"Correct",'Verbal Log'!$K$5:$K$1004,"50-50")+COUNTIFS('Verbal Log'!$F$5:$F$1004,$A18&amp;" – *",'Verbal Log'!$J$5:$J$1004,"Correct",'Verbal Log'!$K$5:$K$1004,"Guess")</f>
        <v>2</v>
      </c>
      <c r="K18" s="21" t="n">
        <f aca="true">IFERROR(COUNTIFS('Verbal Log'!$F$5:$F$1004,$A18&amp;" – *",'Verbal Log'!$J$5:$J$1004,"Correct",'Verbal Log'!$B$5:$B$1004,"&gt;="&amp;(TODAY()-6))/(COUNTIFS('Verbal Log'!$F$5:$F$1004,$A18&amp;" – *",'Verbal Log'!$J$5:$J$1004,"Correct",'Verbal Log'!$B$5:$B$1004,"&gt;="&amp;(TODAY()-6))+COUNTIFS('Verbal Log'!$F$5:$F$1004,$A18&amp;" – *",'Verbal Log'!$J$5:$J$1004,"Wrong",'Verbal Log'!$B$5:$B$1004,"&gt;="&amp;(TODAY()-6))),"")</f>
        <v>1</v>
      </c>
      <c r="L18" s="37" t="n">
        <f aca="false">IF(J18=0,0,J18+(1-D18)/10+ROW()/100000)</f>
        <v>2.05018</v>
      </c>
    </row>
    <row r="19" customFormat="false" ht="15" hidden="false" customHeight="false" outlineLevel="0" collapsed="false">
      <c r="A19" s="17" t="s">
        <v>247</v>
      </c>
      <c r="B19" s="36" t="n">
        <f aca="false">COUNTIFS('Verbal Log'!$F$5:$F$1004,$A19&amp;" – *",'Verbal Log'!$J$5:$J$1004,"Correct")+COUNTIFS('Verbal Log'!$F$5:$F$1004,$A19&amp;" – *",'Verbal Log'!$J$5:$J$1004,"Wrong")</f>
        <v>2</v>
      </c>
      <c r="C19" s="36" t="n">
        <f aca="false">COUNTIFS('Verbal Log'!$F$5:$F$1004,$A19&amp;" – *",'Verbal Log'!$J$5:$J$1004,"Correct")</f>
        <v>1</v>
      </c>
      <c r="D19" s="21" t="n">
        <f aca="false">IF(B19=0,"",C19/B19)</f>
        <v>0.5</v>
      </c>
      <c r="E19" s="21" t="n">
        <f aca="false">IFERROR(SUMIFS('Verbal Log'!$G$5:$G$1004,'Verbal Log'!$F$5:$F$1004,$A19&amp;" – *",'Verbal Log'!$J$5:$J$1004,"Correct")/(SUMIFS('Verbal Log'!$G$5:$G$1004,'Verbal Log'!$F$5:$F$1004,$A19&amp;" – *",'Verbal Log'!$J$5:$J$1004,"Correct")+SUMIFS('Verbal Log'!$G$5:$G$1004,'Verbal Log'!$F$5:$F$1004,$A19&amp;" – *",'Verbal Log'!$J$5:$J$1004,"Wrong")),"")</f>
        <v>0.466666666666667</v>
      </c>
      <c r="F19" s="22" t="n">
        <f aca="false">IFERROR(AVERAGEIFS('Verbal Log'!$G$5:$G$1004,'Verbal Log'!$F$5:$F$1004,$A19&amp;" – *"),"")</f>
        <v>3.75</v>
      </c>
      <c r="G19" s="18" t="n">
        <f aca="false">IFERROR(AVERAGEIFS('Verbal Log'!$L$5:$L$1004,'Verbal Log'!$F$5:$F$1004,$A19&amp;" – *",'Verbal Log'!$J$5:$J$1004,"Correct"),"")</f>
        <v>85</v>
      </c>
      <c r="H19" s="18" t="n">
        <f aca="false">IFERROR(AVERAGEIFS('Verbal Log'!$L$5:$L$1004,'Verbal Log'!$F$5:$F$1004,$A19&amp;" – *",'Verbal Log'!$J$5:$J$1004,"Wrong"),"")</f>
        <v>150</v>
      </c>
      <c r="I19" s="18" t="s">
        <v>245</v>
      </c>
      <c r="J19" s="36" t="n">
        <f aca="false">COUNTIFS('Verbal Log'!$F$5:$F$1004,$A19&amp;" – *",'Verbal Log'!$J$5:$J$1004,"Wrong")+COUNTIFS('Verbal Log'!$F$5:$F$1004,$A19&amp;" – *",'Verbal Log'!$J$5:$J$1004,"Correct",'Verbal Log'!$K$5:$K$1004,"50-50")+COUNTIFS('Verbal Log'!$F$5:$F$1004,$A19&amp;" – *",'Verbal Log'!$J$5:$J$1004,"Correct",'Verbal Log'!$K$5:$K$1004,"Guess")</f>
        <v>1</v>
      </c>
      <c r="K19" s="21" t="n">
        <f aca="true">IFERROR(COUNTIFS('Verbal Log'!$F$5:$F$1004,$A19&amp;" – *",'Verbal Log'!$J$5:$J$1004,"Correct",'Verbal Log'!$B$5:$B$1004,"&gt;="&amp;(TODAY()-6))/(COUNTIFS('Verbal Log'!$F$5:$F$1004,$A19&amp;" – *",'Verbal Log'!$J$5:$J$1004,"Correct",'Verbal Log'!$B$5:$B$1004,"&gt;="&amp;(TODAY()-6))+COUNTIFS('Verbal Log'!$F$5:$F$1004,$A19&amp;" – *",'Verbal Log'!$J$5:$J$1004,"Wrong",'Verbal Log'!$B$5:$B$1004,"&gt;="&amp;(TODAY()-6))),"")</f>
        <v>0.5</v>
      </c>
      <c r="L19" s="37" t="n">
        <f aca="false">IF(J19=0,0,J19+(1-D19)/10+ROW()/100000)</f>
        <v>1.05019</v>
      </c>
    </row>
    <row r="22" customFormat="false" ht="31.5" hidden="false" customHeight="true" outlineLevel="0" collapsed="false">
      <c r="A22" s="16" t="s">
        <v>121</v>
      </c>
      <c r="B22" s="16" t="s">
        <v>108</v>
      </c>
      <c r="C22" s="16" t="s">
        <v>148</v>
      </c>
      <c r="D22" s="16" t="s">
        <v>33</v>
      </c>
      <c r="E22" s="16" t="s">
        <v>234</v>
      </c>
      <c r="F22" s="16" t="s">
        <v>235</v>
      </c>
      <c r="G22" s="16" t="s">
        <v>236</v>
      </c>
      <c r="H22" s="16" t="s">
        <v>237</v>
      </c>
      <c r="I22" s="16" t="s">
        <v>238</v>
      </c>
      <c r="J22" s="16" t="s">
        <v>239</v>
      </c>
      <c r="K22" s="16" t="s">
        <v>240</v>
      </c>
      <c r="L22" s="16" t="s">
        <v>241</v>
      </c>
    </row>
    <row r="23" customFormat="false" ht="15" hidden="false" customHeight="false" outlineLevel="0" collapsed="false">
      <c r="A23" s="17" t="str">
        <f aca="false">Lists!$D$5</f>
        <v>TC/SE – Vocabulary (word knowledge)</v>
      </c>
      <c r="B23" s="36" t="n">
        <f aca="false">COUNTIFS('Verbal Log'!$F$5:$F$1004,$A23,'Verbal Log'!$J$5:$J$1004,"Correct")+COUNTIFS('Verbal Log'!$F$5:$F$1004,$A23,'Verbal Log'!$J$5:$J$1004,"Wrong")</f>
        <v>1</v>
      </c>
      <c r="C23" s="36" t="n">
        <f aca="false">COUNTIFS('Verbal Log'!$F$5:$F$1004,$A23,'Verbal Log'!$J$5:$J$1004,"Correct")</f>
        <v>1</v>
      </c>
      <c r="D23" s="21" t="n">
        <f aca="false">IF(B23=0,"",C23/B23)</f>
        <v>1</v>
      </c>
      <c r="E23" s="21" t="n">
        <f aca="false">IFERROR(SUMIFS('Verbal Log'!$G$5:$G$1004,'Verbal Log'!$F$5:$F$1004,$A23,'Verbal Log'!$J$5:$J$1004,"Correct")/(SUMIFS('Verbal Log'!$G$5:$G$1004,'Verbal Log'!$F$5:$F$1004,$A23,'Verbal Log'!$J$5:$J$1004,"Correct")+SUMIFS('Verbal Log'!$G$5:$G$1004,'Verbal Log'!$F$5:$F$1004,$A23,'Verbal Log'!$J$5:$J$1004,"Wrong")),"")</f>
        <v>1</v>
      </c>
      <c r="F23" s="22" t="n">
        <f aca="false">IFERROR(AVERAGEIFS('Verbal Log'!$G$5:$G$1004,'Verbal Log'!$F$5:$F$1004,$A23),"")</f>
        <v>3.5</v>
      </c>
      <c r="G23" s="18" t="n">
        <f aca="false">IFERROR(AVERAGEIFS('Verbal Log'!$L$5:$L$1004,'Verbal Log'!$F$5:$F$1004,$A23,'Verbal Log'!$J$5:$J$1004,"Correct"),"")</f>
        <v>70</v>
      </c>
      <c r="H23" s="18" t="str">
        <f aca="false">IFERROR(AVERAGEIFS('Verbal Log'!$L$5:$L$1004,'Verbal Log'!$F$5:$F$1004,$A23,'Verbal Log'!$J$5:$J$1004,"Wrong"),"")</f>
        <v/>
      </c>
      <c r="I23" s="18" t="s">
        <v>245</v>
      </c>
      <c r="J23" s="36" t="n">
        <f aca="false">COUNTIFS('Verbal Log'!$F$5:$F$1004,$A23,'Verbal Log'!$J$5:$J$1004,"Wrong")+COUNTIFS('Verbal Log'!$F$5:$F$1004,$A23,'Verbal Log'!$J$5:$J$1004,"Correct",'Verbal Log'!$K$5:$K$1004,"50-50")+COUNTIFS('Verbal Log'!$F$5:$F$1004,$A23,'Verbal Log'!$J$5:$J$1004,"Correct",'Verbal Log'!$K$5:$K$1004,"Guess")</f>
        <v>1</v>
      </c>
      <c r="K23" s="21" t="str">
        <f aca="true">IFERROR(COUNTIFS('Verbal Log'!$F$5:$F$1004,$A23,'Verbal Log'!$J$5:$J$1004,"Correct",'Verbal Log'!$B$5:$B$1004,"&gt;="&amp;(TODAY()-6))/(COUNTIFS('Verbal Log'!$F$5:$F$1004,$A23,'Verbal Log'!$J$5:$J$1004,"Correct",'Verbal Log'!$B$5:$B$1004,"&gt;="&amp;(TODAY()-6))+COUNTIFS('Verbal Log'!$F$5:$F$1004,$A23,'Verbal Log'!$J$5:$J$1004,"Wrong",'Verbal Log'!$B$5:$B$1004,"&gt;="&amp;(TODAY()-6))),"")</f>
        <v/>
      </c>
      <c r="L23" s="37" t="n">
        <f aca="false">IF(J23=0,0,J23+(1-D23)/10+ROW()/100000)</f>
        <v>1.00023</v>
      </c>
    </row>
    <row r="24" customFormat="false" ht="15" hidden="false" customHeight="false" outlineLevel="0" collapsed="false">
      <c r="A24" s="17" t="str">
        <f aca="false">Lists!$D$6</f>
        <v>TC/SE – Contrast signal</v>
      </c>
      <c r="B24" s="36" t="n">
        <f aca="false">COUNTIFS('Verbal Log'!$F$5:$F$1004,$A24,'Verbal Log'!$J$5:$J$1004,"Correct")+COUNTIFS('Verbal Log'!$F$5:$F$1004,$A24,'Verbal Log'!$J$5:$J$1004,"Wrong")</f>
        <v>1</v>
      </c>
      <c r="C24" s="36" t="n">
        <f aca="false">COUNTIFS('Verbal Log'!$F$5:$F$1004,$A24,'Verbal Log'!$J$5:$J$1004,"Correct")</f>
        <v>1</v>
      </c>
      <c r="D24" s="21" t="n">
        <f aca="false">IF(B24=0,"",C24/B24)</f>
        <v>1</v>
      </c>
      <c r="E24" s="21" t="n">
        <f aca="false">IFERROR(SUMIFS('Verbal Log'!$G$5:$G$1004,'Verbal Log'!$F$5:$F$1004,$A24,'Verbal Log'!$J$5:$J$1004,"Correct")/(SUMIFS('Verbal Log'!$G$5:$G$1004,'Verbal Log'!$F$5:$F$1004,$A24,'Verbal Log'!$J$5:$J$1004,"Correct")+SUMIFS('Verbal Log'!$G$5:$G$1004,'Verbal Log'!$F$5:$F$1004,$A24,'Verbal Log'!$J$5:$J$1004,"Wrong")),"")</f>
        <v>1</v>
      </c>
      <c r="F24" s="22" t="n">
        <f aca="false">IFERROR(AVERAGEIFS('Verbal Log'!$G$5:$G$1004,'Verbal Log'!$F$5:$F$1004,$A24),"")</f>
        <v>3</v>
      </c>
      <c r="G24" s="18" t="n">
        <f aca="false">IFERROR(AVERAGEIFS('Verbal Log'!$L$5:$L$1004,'Verbal Log'!$F$5:$F$1004,$A24,'Verbal Log'!$J$5:$J$1004,"Correct"),"")</f>
        <v>52</v>
      </c>
      <c r="H24" s="18" t="str">
        <f aca="false">IFERROR(AVERAGEIFS('Verbal Log'!$L$5:$L$1004,'Verbal Log'!$F$5:$F$1004,$A24,'Verbal Log'!$J$5:$J$1004,"Wrong"),"")</f>
        <v/>
      </c>
      <c r="I24" s="18" t="s">
        <v>245</v>
      </c>
      <c r="J24" s="36" t="n">
        <f aca="false">COUNTIFS('Verbal Log'!$F$5:$F$1004,$A24,'Verbal Log'!$J$5:$J$1004,"Wrong")+COUNTIFS('Verbal Log'!$F$5:$F$1004,$A24,'Verbal Log'!$J$5:$J$1004,"Correct",'Verbal Log'!$K$5:$K$1004,"50-50")+COUNTIFS('Verbal Log'!$F$5:$F$1004,$A24,'Verbal Log'!$J$5:$J$1004,"Correct",'Verbal Log'!$K$5:$K$1004,"Guess")</f>
        <v>0</v>
      </c>
      <c r="K24" s="21" t="str">
        <f aca="true">IFERROR(COUNTIFS('Verbal Log'!$F$5:$F$1004,$A24,'Verbal Log'!$J$5:$J$1004,"Correct",'Verbal Log'!$B$5:$B$1004,"&gt;="&amp;(TODAY()-6))/(COUNTIFS('Verbal Log'!$F$5:$F$1004,$A24,'Verbal Log'!$J$5:$J$1004,"Correct",'Verbal Log'!$B$5:$B$1004,"&gt;="&amp;(TODAY()-6))+COUNTIFS('Verbal Log'!$F$5:$F$1004,$A24,'Verbal Log'!$J$5:$J$1004,"Wrong",'Verbal Log'!$B$5:$B$1004,"&gt;="&amp;(TODAY()-6))),"")</f>
        <v/>
      </c>
      <c r="L24" s="37" t="n">
        <f aca="false">IF(J24=0,0,J24+(1-D24)/10+ROW()/100000)</f>
        <v>0</v>
      </c>
    </row>
    <row r="25" customFormat="false" ht="15" hidden="false" customHeight="false" outlineLevel="0" collapsed="false">
      <c r="A25" s="17" t="str">
        <f aca="false">Lists!$D$7</f>
        <v>TC/SE – Same-direction signal</v>
      </c>
      <c r="B25" s="36" t="n">
        <f aca="false">COUNTIFS('Verbal Log'!$F$5:$F$1004,$A25,'Verbal Log'!$J$5:$J$1004,"Correct")+COUNTIFS('Verbal Log'!$F$5:$F$1004,$A25,'Verbal Log'!$J$5:$J$1004,"Wrong")</f>
        <v>1</v>
      </c>
      <c r="C25" s="36" t="n">
        <f aca="false">COUNTIFS('Verbal Log'!$F$5:$F$1004,$A25,'Verbal Log'!$J$5:$J$1004,"Correct")</f>
        <v>1</v>
      </c>
      <c r="D25" s="21" t="n">
        <f aca="false">IF(B25=0,"",C25/B25)</f>
        <v>1</v>
      </c>
      <c r="E25" s="21" t="n">
        <f aca="false">IFERROR(SUMIFS('Verbal Log'!$G$5:$G$1004,'Verbal Log'!$F$5:$F$1004,$A25,'Verbal Log'!$J$5:$J$1004,"Correct")/(SUMIFS('Verbal Log'!$G$5:$G$1004,'Verbal Log'!$F$5:$F$1004,$A25,'Verbal Log'!$J$5:$J$1004,"Correct")+SUMIFS('Verbal Log'!$G$5:$G$1004,'Verbal Log'!$F$5:$F$1004,$A25,'Verbal Log'!$J$5:$J$1004,"Wrong")),"")</f>
        <v>1</v>
      </c>
      <c r="F25" s="22" t="n">
        <f aca="false">IFERROR(AVERAGEIFS('Verbal Log'!$G$5:$G$1004,'Verbal Log'!$F$5:$F$1004,$A25),"")</f>
        <v>2</v>
      </c>
      <c r="G25" s="18" t="n">
        <f aca="false">IFERROR(AVERAGEIFS('Verbal Log'!$L$5:$L$1004,'Verbal Log'!$F$5:$F$1004,$A25,'Verbal Log'!$J$5:$J$1004,"Correct"),"")</f>
        <v>40</v>
      </c>
      <c r="H25" s="18" t="str">
        <f aca="false">IFERROR(AVERAGEIFS('Verbal Log'!$L$5:$L$1004,'Verbal Log'!$F$5:$F$1004,$A25,'Verbal Log'!$J$5:$J$1004,"Wrong"),"")</f>
        <v/>
      </c>
      <c r="I25" s="18" t="s">
        <v>245</v>
      </c>
      <c r="J25" s="36" t="n">
        <f aca="false">COUNTIFS('Verbal Log'!$F$5:$F$1004,$A25,'Verbal Log'!$J$5:$J$1004,"Wrong")+COUNTIFS('Verbal Log'!$F$5:$F$1004,$A25,'Verbal Log'!$J$5:$J$1004,"Correct",'Verbal Log'!$K$5:$K$1004,"50-50")+COUNTIFS('Verbal Log'!$F$5:$F$1004,$A25,'Verbal Log'!$J$5:$J$1004,"Correct",'Verbal Log'!$K$5:$K$1004,"Guess")</f>
        <v>0</v>
      </c>
      <c r="K25" s="21" t="n">
        <f aca="true">IFERROR(COUNTIFS('Verbal Log'!$F$5:$F$1004,$A25,'Verbal Log'!$J$5:$J$1004,"Correct",'Verbal Log'!$B$5:$B$1004,"&gt;="&amp;(TODAY()-6))/(COUNTIFS('Verbal Log'!$F$5:$F$1004,$A25,'Verbal Log'!$J$5:$J$1004,"Correct",'Verbal Log'!$B$5:$B$1004,"&gt;="&amp;(TODAY()-6))+COUNTIFS('Verbal Log'!$F$5:$F$1004,$A25,'Verbal Log'!$J$5:$J$1004,"Wrong",'Verbal Log'!$B$5:$B$1004,"&gt;="&amp;(TODAY()-6))),"")</f>
        <v>1</v>
      </c>
      <c r="L25" s="37" t="n">
        <f aca="false">IF(J25=0,0,J25+(1-D25)/10+ROW()/100000)</f>
        <v>0</v>
      </c>
    </row>
    <row r="26" customFormat="false" ht="15" hidden="false" customHeight="false" outlineLevel="0" collapsed="false">
      <c r="A26" s="17" t="str">
        <f aca="false">Lists!$D$8</f>
        <v>TC/SE – Cause / effect</v>
      </c>
      <c r="B26" s="36" t="n">
        <f aca="false">COUNTIFS('Verbal Log'!$F$5:$F$1004,$A26,'Verbal Log'!$J$5:$J$1004,"Correct")+COUNTIFS('Verbal Log'!$F$5:$F$1004,$A26,'Verbal Log'!$J$5:$J$1004,"Wrong")</f>
        <v>1</v>
      </c>
      <c r="C26" s="36" t="n">
        <f aca="false">COUNTIFS('Verbal Log'!$F$5:$F$1004,$A26,'Verbal Log'!$J$5:$J$1004,"Correct")</f>
        <v>1</v>
      </c>
      <c r="D26" s="21" t="n">
        <f aca="false">IF(B26=0,"",C26/B26)</f>
        <v>1</v>
      </c>
      <c r="E26" s="21" t="n">
        <f aca="false">IFERROR(SUMIFS('Verbal Log'!$G$5:$G$1004,'Verbal Log'!$F$5:$F$1004,$A26,'Verbal Log'!$J$5:$J$1004,"Correct")/(SUMIFS('Verbal Log'!$G$5:$G$1004,'Verbal Log'!$F$5:$F$1004,$A26,'Verbal Log'!$J$5:$J$1004,"Correct")+SUMIFS('Verbal Log'!$G$5:$G$1004,'Verbal Log'!$F$5:$F$1004,$A26,'Verbal Log'!$J$5:$J$1004,"Wrong")),"")</f>
        <v>1</v>
      </c>
      <c r="F26" s="22" t="n">
        <f aca="false">IFERROR(AVERAGEIFS('Verbal Log'!$G$5:$G$1004,'Verbal Log'!$F$5:$F$1004,$A26),"")</f>
        <v>4.5</v>
      </c>
      <c r="G26" s="18" t="n">
        <f aca="false">IFERROR(AVERAGEIFS('Verbal Log'!$L$5:$L$1004,'Verbal Log'!$F$5:$F$1004,$A26,'Verbal Log'!$J$5:$J$1004,"Correct"),"")</f>
        <v>110</v>
      </c>
      <c r="H26" s="18" t="str">
        <f aca="false">IFERROR(AVERAGEIFS('Verbal Log'!$L$5:$L$1004,'Verbal Log'!$F$5:$F$1004,$A26,'Verbal Log'!$J$5:$J$1004,"Wrong"),"")</f>
        <v/>
      </c>
      <c r="I26" s="18" t="s">
        <v>245</v>
      </c>
      <c r="J26" s="36" t="n">
        <f aca="false">COUNTIFS('Verbal Log'!$F$5:$F$1004,$A26,'Verbal Log'!$J$5:$J$1004,"Wrong")+COUNTIFS('Verbal Log'!$F$5:$F$1004,$A26,'Verbal Log'!$J$5:$J$1004,"Correct",'Verbal Log'!$K$5:$K$1004,"50-50")+COUNTIFS('Verbal Log'!$F$5:$F$1004,$A26,'Verbal Log'!$J$5:$J$1004,"Correct",'Verbal Log'!$K$5:$K$1004,"Guess")</f>
        <v>0</v>
      </c>
      <c r="K26" s="21" t="n">
        <f aca="true">IFERROR(COUNTIFS('Verbal Log'!$F$5:$F$1004,$A26,'Verbal Log'!$J$5:$J$1004,"Correct",'Verbal Log'!$B$5:$B$1004,"&gt;="&amp;(TODAY()-6))/(COUNTIFS('Verbal Log'!$F$5:$F$1004,$A26,'Verbal Log'!$J$5:$J$1004,"Correct",'Verbal Log'!$B$5:$B$1004,"&gt;="&amp;(TODAY()-6))+COUNTIFS('Verbal Log'!$F$5:$F$1004,$A26,'Verbal Log'!$J$5:$J$1004,"Wrong",'Verbal Log'!$B$5:$B$1004,"&gt;="&amp;(TODAY()-6))),"")</f>
        <v>1</v>
      </c>
      <c r="L26" s="37" t="n">
        <f aca="false">IF(J26=0,0,J26+(1-D26)/10+ROW()/100000)</f>
        <v>0</v>
      </c>
    </row>
    <row r="27" customFormat="false" ht="15" hidden="false" customHeight="false" outlineLevel="0" collapsed="false">
      <c r="A27" s="17" t="str">
        <f aca="false">Lists!$D$9</f>
        <v>TC/SE – Multi-blank logic</v>
      </c>
      <c r="B27" s="36" t="n">
        <f aca="false">COUNTIFS('Verbal Log'!$F$5:$F$1004,$A27,'Verbal Log'!$J$5:$J$1004,"Correct")+COUNTIFS('Verbal Log'!$F$5:$F$1004,$A27,'Verbal Log'!$J$5:$J$1004,"Wrong")</f>
        <v>1</v>
      </c>
      <c r="C27" s="36" t="n">
        <f aca="false">COUNTIFS('Verbal Log'!$F$5:$F$1004,$A27,'Verbal Log'!$J$5:$J$1004,"Correct")</f>
        <v>0</v>
      </c>
      <c r="D27" s="21" t="n">
        <f aca="false">IF(B27=0,"",C27/B27)</f>
        <v>0</v>
      </c>
      <c r="E27" s="21" t="n">
        <f aca="false">IFERROR(SUMIFS('Verbal Log'!$G$5:$G$1004,'Verbal Log'!$F$5:$F$1004,$A27,'Verbal Log'!$J$5:$J$1004,"Correct")/(SUMIFS('Verbal Log'!$G$5:$G$1004,'Verbal Log'!$F$5:$F$1004,$A27,'Verbal Log'!$J$5:$J$1004,"Correct")+SUMIFS('Verbal Log'!$G$5:$G$1004,'Verbal Log'!$F$5:$F$1004,$A27,'Verbal Log'!$J$5:$J$1004,"Wrong")),"")</f>
        <v>0</v>
      </c>
      <c r="F27" s="22" t="n">
        <f aca="false">IFERROR(AVERAGEIFS('Verbal Log'!$G$5:$G$1004,'Verbal Log'!$F$5:$F$1004,$A27),"")</f>
        <v>4</v>
      </c>
      <c r="G27" s="18" t="str">
        <f aca="false">IFERROR(AVERAGEIFS('Verbal Log'!$L$5:$L$1004,'Verbal Log'!$F$5:$F$1004,$A27,'Verbal Log'!$J$5:$J$1004,"Correct"),"")</f>
        <v/>
      </c>
      <c r="H27" s="18" t="n">
        <f aca="false">IFERROR(AVERAGEIFS('Verbal Log'!$L$5:$L$1004,'Verbal Log'!$F$5:$F$1004,$A27,'Verbal Log'!$J$5:$J$1004,"Wrong"),"")</f>
        <v>118</v>
      </c>
      <c r="I27" s="18" t="s">
        <v>245</v>
      </c>
      <c r="J27" s="36" t="n">
        <f aca="false">COUNTIFS('Verbal Log'!$F$5:$F$1004,$A27,'Verbal Log'!$J$5:$J$1004,"Wrong")+COUNTIFS('Verbal Log'!$F$5:$F$1004,$A27,'Verbal Log'!$J$5:$J$1004,"Correct",'Verbal Log'!$K$5:$K$1004,"50-50")+COUNTIFS('Verbal Log'!$F$5:$F$1004,$A27,'Verbal Log'!$J$5:$J$1004,"Correct",'Verbal Log'!$K$5:$K$1004,"Guess")</f>
        <v>1</v>
      </c>
      <c r="K27" s="21" t="str">
        <f aca="true">IFERROR(COUNTIFS('Verbal Log'!$F$5:$F$1004,$A27,'Verbal Log'!$J$5:$J$1004,"Correct",'Verbal Log'!$B$5:$B$1004,"&gt;="&amp;(TODAY()-6))/(COUNTIFS('Verbal Log'!$F$5:$F$1004,$A27,'Verbal Log'!$J$5:$J$1004,"Correct",'Verbal Log'!$B$5:$B$1004,"&gt;="&amp;(TODAY()-6))+COUNTIFS('Verbal Log'!$F$5:$F$1004,$A27,'Verbal Log'!$J$5:$J$1004,"Wrong",'Verbal Log'!$B$5:$B$1004,"&gt;="&amp;(TODAY()-6))),"")</f>
        <v/>
      </c>
      <c r="L27" s="37" t="n">
        <f aca="false">IF(J27=0,0,J27+(1-D27)/10+ROW()/100000)</f>
        <v>1.10027</v>
      </c>
    </row>
    <row r="28" customFormat="false" ht="15" hidden="false" customHeight="false" outlineLevel="0" collapsed="false">
      <c r="A28" s="17" t="str">
        <f aca="false">Lists!$D$10</f>
        <v>TC/SE – Secondary meaning</v>
      </c>
      <c r="B28" s="36" t="n">
        <f aca="false">COUNTIFS('Verbal Log'!$F$5:$F$1004,$A28,'Verbal Log'!$J$5:$J$1004,"Correct")+COUNTIFS('Verbal Log'!$F$5:$F$1004,$A28,'Verbal Log'!$J$5:$J$1004,"Wrong")</f>
        <v>1</v>
      </c>
      <c r="C28" s="36" t="n">
        <f aca="false">COUNTIFS('Verbal Log'!$F$5:$F$1004,$A28,'Verbal Log'!$J$5:$J$1004,"Correct")</f>
        <v>0</v>
      </c>
      <c r="D28" s="21" t="n">
        <f aca="false">IF(B28=0,"",C28/B28)</f>
        <v>0</v>
      </c>
      <c r="E28" s="21" t="n">
        <f aca="false">IFERROR(SUMIFS('Verbal Log'!$G$5:$G$1004,'Verbal Log'!$F$5:$F$1004,$A28,'Verbal Log'!$J$5:$J$1004,"Correct")/(SUMIFS('Verbal Log'!$G$5:$G$1004,'Verbal Log'!$F$5:$F$1004,$A28,'Verbal Log'!$J$5:$J$1004,"Correct")+SUMIFS('Verbal Log'!$G$5:$G$1004,'Verbal Log'!$F$5:$F$1004,$A28,'Verbal Log'!$J$5:$J$1004,"Wrong")),"")</f>
        <v>0</v>
      </c>
      <c r="F28" s="22" t="n">
        <f aca="false">IFERROR(AVERAGEIFS('Verbal Log'!$G$5:$G$1004,'Verbal Log'!$F$5:$F$1004,$A28),"")</f>
        <v>4</v>
      </c>
      <c r="G28" s="18" t="str">
        <f aca="false">IFERROR(AVERAGEIFS('Verbal Log'!$L$5:$L$1004,'Verbal Log'!$F$5:$F$1004,$A28,'Verbal Log'!$J$5:$J$1004,"Correct"),"")</f>
        <v/>
      </c>
      <c r="H28" s="18" t="n">
        <f aca="false">IFERROR(AVERAGEIFS('Verbal Log'!$L$5:$L$1004,'Verbal Log'!$F$5:$F$1004,$A28,'Verbal Log'!$J$5:$J$1004,"Wrong"),"")</f>
        <v>25</v>
      </c>
      <c r="I28" s="18" t="s">
        <v>245</v>
      </c>
      <c r="J28" s="36" t="n">
        <f aca="false">COUNTIFS('Verbal Log'!$F$5:$F$1004,$A28,'Verbal Log'!$J$5:$J$1004,"Wrong")+COUNTIFS('Verbal Log'!$F$5:$F$1004,$A28,'Verbal Log'!$J$5:$J$1004,"Correct",'Verbal Log'!$K$5:$K$1004,"50-50")+COUNTIFS('Verbal Log'!$F$5:$F$1004,$A28,'Verbal Log'!$J$5:$J$1004,"Correct",'Verbal Log'!$K$5:$K$1004,"Guess")</f>
        <v>1</v>
      </c>
      <c r="K28" s="21" t="n">
        <f aca="true">IFERROR(COUNTIFS('Verbal Log'!$F$5:$F$1004,$A28,'Verbal Log'!$J$5:$J$1004,"Correct",'Verbal Log'!$B$5:$B$1004,"&gt;="&amp;(TODAY()-6))/(COUNTIFS('Verbal Log'!$F$5:$F$1004,$A28,'Verbal Log'!$J$5:$J$1004,"Correct",'Verbal Log'!$B$5:$B$1004,"&gt;="&amp;(TODAY()-6))+COUNTIFS('Verbal Log'!$F$5:$F$1004,$A28,'Verbal Log'!$J$5:$J$1004,"Wrong",'Verbal Log'!$B$5:$B$1004,"&gt;="&amp;(TODAY()-6))),"")</f>
        <v>0</v>
      </c>
      <c r="L28" s="37" t="n">
        <f aca="false">IF(J28=0,0,J28+(1-D28)/10+ROW()/100000)</f>
        <v>1.10028</v>
      </c>
    </row>
    <row r="29" customFormat="false" ht="15" hidden="false" customHeight="false" outlineLevel="0" collapsed="false">
      <c r="A29" s="17" t="str">
        <f aca="false">Lists!$D$11</f>
        <v>RC – Main idea / Primary purpose</v>
      </c>
      <c r="B29" s="36" t="n">
        <f aca="false">COUNTIFS('Verbal Log'!$F$5:$F$1004,$A29,'Verbal Log'!$J$5:$J$1004,"Correct")+COUNTIFS('Verbal Log'!$F$5:$F$1004,$A29,'Verbal Log'!$J$5:$J$1004,"Wrong")</f>
        <v>1</v>
      </c>
      <c r="C29" s="36" t="n">
        <f aca="false">COUNTIFS('Verbal Log'!$F$5:$F$1004,$A29,'Verbal Log'!$J$5:$J$1004,"Correct")</f>
        <v>1</v>
      </c>
      <c r="D29" s="21" t="n">
        <f aca="false">IF(B29=0,"",C29/B29)</f>
        <v>1</v>
      </c>
      <c r="E29" s="21" t="n">
        <f aca="false">IFERROR(SUMIFS('Verbal Log'!$G$5:$G$1004,'Verbal Log'!$F$5:$F$1004,$A29,'Verbal Log'!$J$5:$J$1004,"Correct")/(SUMIFS('Verbal Log'!$G$5:$G$1004,'Verbal Log'!$F$5:$F$1004,$A29,'Verbal Log'!$J$5:$J$1004,"Correct")+SUMIFS('Verbal Log'!$G$5:$G$1004,'Verbal Log'!$F$5:$F$1004,$A29,'Verbal Log'!$J$5:$J$1004,"Wrong")),"")</f>
        <v>1</v>
      </c>
      <c r="F29" s="22" t="n">
        <f aca="false">IFERROR(AVERAGEIFS('Verbal Log'!$G$5:$G$1004,'Verbal Log'!$F$5:$F$1004,$A29),"")</f>
        <v>2.5</v>
      </c>
      <c r="G29" s="18" t="n">
        <f aca="false">IFERROR(AVERAGEIFS('Verbal Log'!$L$5:$L$1004,'Verbal Log'!$F$5:$F$1004,$A29,'Verbal Log'!$J$5:$J$1004,"Correct"),"")</f>
        <v>70</v>
      </c>
      <c r="H29" s="18" t="str">
        <f aca="false">IFERROR(AVERAGEIFS('Verbal Log'!$L$5:$L$1004,'Verbal Log'!$F$5:$F$1004,$A29,'Verbal Log'!$J$5:$J$1004,"Wrong"),"")</f>
        <v/>
      </c>
      <c r="I29" s="18" t="s">
        <v>245</v>
      </c>
      <c r="J29" s="36" t="n">
        <f aca="false">COUNTIFS('Verbal Log'!$F$5:$F$1004,$A29,'Verbal Log'!$J$5:$J$1004,"Wrong")+COUNTIFS('Verbal Log'!$F$5:$F$1004,$A29,'Verbal Log'!$J$5:$J$1004,"Correct",'Verbal Log'!$K$5:$K$1004,"50-50")+COUNTIFS('Verbal Log'!$F$5:$F$1004,$A29,'Verbal Log'!$J$5:$J$1004,"Correct",'Verbal Log'!$K$5:$K$1004,"Guess")</f>
        <v>0</v>
      </c>
      <c r="K29" s="21" t="n">
        <f aca="true">IFERROR(COUNTIFS('Verbal Log'!$F$5:$F$1004,$A29,'Verbal Log'!$J$5:$J$1004,"Correct",'Verbal Log'!$B$5:$B$1004,"&gt;="&amp;(TODAY()-6))/(COUNTIFS('Verbal Log'!$F$5:$F$1004,$A29,'Verbal Log'!$J$5:$J$1004,"Correct",'Verbal Log'!$B$5:$B$1004,"&gt;="&amp;(TODAY()-6))+COUNTIFS('Verbal Log'!$F$5:$F$1004,$A29,'Verbal Log'!$J$5:$J$1004,"Wrong",'Verbal Log'!$B$5:$B$1004,"&gt;="&amp;(TODAY()-6))),"")</f>
        <v>1</v>
      </c>
      <c r="L29" s="37" t="n">
        <f aca="false">IF(J29=0,0,J29+(1-D29)/10+ROW()/100000)</f>
        <v>0</v>
      </c>
    </row>
    <row r="30" customFormat="false" ht="15" hidden="false" customHeight="false" outlineLevel="0" collapsed="false">
      <c r="A30" s="17" t="str">
        <f aca="false">Lists!$D$12</f>
        <v>RC – Detail</v>
      </c>
      <c r="B30" s="36" t="n">
        <f aca="false">COUNTIFS('Verbal Log'!$F$5:$F$1004,$A30,'Verbal Log'!$J$5:$J$1004,"Correct")+COUNTIFS('Verbal Log'!$F$5:$F$1004,$A30,'Verbal Log'!$J$5:$J$1004,"Wrong")</f>
        <v>1</v>
      </c>
      <c r="C30" s="36" t="n">
        <f aca="false">COUNTIFS('Verbal Log'!$F$5:$F$1004,$A30,'Verbal Log'!$J$5:$J$1004,"Correct")</f>
        <v>1</v>
      </c>
      <c r="D30" s="21" t="n">
        <f aca="false">IF(B30=0,"",C30/B30)</f>
        <v>1</v>
      </c>
      <c r="E30" s="21" t="n">
        <f aca="false">IFERROR(SUMIFS('Verbal Log'!$G$5:$G$1004,'Verbal Log'!$F$5:$F$1004,$A30,'Verbal Log'!$J$5:$J$1004,"Correct")/(SUMIFS('Verbal Log'!$G$5:$G$1004,'Verbal Log'!$F$5:$F$1004,$A30,'Verbal Log'!$J$5:$J$1004,"Correct")+SUMIFS('Verbal Log'!$G$5:$G$1004,'Verbal Log'!$F$5:$F$1004,$A30,'Verbal Log'!$J$5:$J$1004,"Wrong")),"")</f>
        <v>1</v>
      </c>
      <c r="F30" s="22" t="n">
        <f aca="false">IFERROR(AVERAGEIFS('Verbal Log'!$G$5:$G$1004,'Verbal Log'!$F$5:$F$1004,$A30),"")</f>
        <v>3</v>
      </c>
      <c r="G30" s="18" t="n">
        <f aca="false">IFERROR(AVERAGEIFS('Verbal Log'!$L$5:$L$1004,'Verbal Log'!$F$5:$F$1004,$A30,'Verbal Log'!$J$5:$J$1004,"Correct"),"")</f>
        <v>80</v>
      </c>
      <c r="H30" s="18" t="str">
        <f aca="false">IFERROR(AVERAGEIFS('Verbal Log'!$L$5:$L$1004,'Verbal Log'!$F$5:$F$1004,$A30,'Verbal Log'!$J$5:$J$1004,"Wrong"),"")</f>
        <v/>
      </c>
      <c r="I30" s="18" t="s">
        <v>245</v>
      </c>
      <c r="J30" s="36" t="n">
        <f aca="false">COUNTIFS('Verbal Log'!$F$5:$F$1004,$A30,'Verbal Log'!$J$5:$J$1004,"Wrong")+COUNTIFS('Verbal Log'!$F$5:$F$1004,$A30,'Verbal Log'!$J$5:$J$1004,"Correct",'Verbal Log'!$K$5:$K$1004,"50-50")+COUNTIFS('Verbal Log'!$F$5:$F$1004,$A30,'Verbal Log'!$J$5:$J$1004,"Correct",'Verbal Log'!$K$5:$K$1004,"Guess")</f>
        <v>0</v>
      </c>
      <c r="K30" s="21" t="str">
        <f aca="true">IFERROR(COUNTIFS('Verbal Log'!$F$5:$F$1004,$A30,'Verbal Log'!$J$5:$J$1004,"Correct",'Verbal Log'!$B$5:$B$1004,"&gt;="&amp;(TODAY()-6))/(COUNTIFS('Verbal Log'!$F$5:$F$1004,$A30,'Verbal Log'!$J$5:$J$1004,"Correct",'Verbal Log'!$B$5:$B$1004,"&gt;="&amp;(TODAY()-6))+COUNTIFS('Verbal Log'!$F$5:$F$1004,$A30,'Verbal Log'!$J$5:$J$1004,"Wrong",'Verbal Log'!$B$5:$B$1004,"&gt;="&amp;(TODAY()-6))),"")</f>
        <v/>
      </c>
      <c r="L30" s="37" t="n">
        <f aca="false">IF(J30=0,0,J30+(1-D30)/10+ROW()/100000)</f>
        <v>0</v>
      </c>
    </row>
    <row r="31" customFormat="false" ht="15" hidden="false" customHeight="false" outlineLevel="0" collapsed="false">
      <c r="A31" s="17" t="str">
        <f aca="false">Lists!$D$13</f>
        <v>RC – Inference</v>
      </c>
      <c r="B31" s="36" t="n">
        <f aca="false">COUNTIFS('Verbal Log'!$F$5:$F$1004,$A31,'Verbal Log'!$J$5:$J$1004,"Correct")+COUNTIFS('Verbal Log'!$F$5:$F$1004,$A31,'Verbal Log'!$J$5:$J$1004,"Wrong")</f>
        <v>1</v>
      </c>
      <c r="C31" s="36" t="n">
        <f aca="false">COUNTIFS('Verbal Log'!$F$5:$F$1004,$A31,'Verbal Log'!$J$5:$J$1004,"Correct")</f>
        <v>0</v>
      </c>
      <c r="D31" s="21" t="n">
        <f aca="false">IF(B31=0,"",C31/B31)</f>
        <v>0</v>
      </c>
      <c r="E31" s="21" t="n">
        <f aca="false">IFERROR(SUMIFS('Verbal Log'!$G$5:$G$1004,'Verbal Log'!$F$5:$F$1004,$A31,'Verbal Log'!$J$5:$J$1004,"Correct")/(SUMIFS('Verbal Log'!$G$5:$G$1004,'Verbal Log'!$F$5:$F$1004,$A31,'Verbal Log'!$J$5:$J$1004,"Correct")+SUMIFS('Verbal Log'!$G$5:$G$1004,'Verbal Log'!$F$5:$F$1004,$A31,'Verbal Log'!$J$5:$J$1004,"Wrong")),"")</f>
        <v>0</v>
      </c>
      <c r="F31" s="22" t="n">
        <f aca="false">IFERROR(AVERAGEIFS('Verbal Log'!$G$5:$G$1004,'Verbal Log'!$F$5:$F$1004,$A31),"")</f>
        <v>4</v>
      </c>
      <c r="G31" s="18" t="str">
        <f aca="false">IFERROR(AVERAGEIFS('Verbal Log'!$L$5:$L$1004,'Verbal Log'!$F$5:$F$1004,$A31,'Verbal Log'!$J$5:$J$1004,"Correct"),"")</f>
        <v/>
      </c>
      <c r="H31" s="18" t="n">
        <f aca="false">IFERROR(AVERAGEIFS('Verbal Log'!$L$5:$L$1004,'Verbal Log'!$F$5:$F$1004,$A31,'Verbal Log'!$J$5:$J$1004,"Wrong"),"")</f>
        <v>95</v>
      </c>
      <c r="I31" s="18" t="s">
        <v>245</v>
      </c>
      <c r="J31" s="36" t="n">
        <f aca="false">COUNTIFS('Verbal Log'!$F$5:$F$1004,$A31,'Verbal Log'!$J$5:$J$1004,"Wrong")+COUNTIFS('Verbal Log'!$F$5:$F$1004,$A31,'Verbal Log'!$J$5:$J$1004,"Correct",'Verbal Log'!$K$5:$K$1004,"50-50")+COUNTIFS('Verbal Log'!$F$5:$F$1004,$A31,'Verbal Log'!$J$5:$J$1004,"Correct",'Verbal Log'!$K$5:$K$1004,"Guess")</f>
        <v>1</v>
      </c>
      <c r="K31" s="21" t="str">
        <f aca="true">IFERROR(COUNTIFS('Verbal Log'!$F$5:$F$1004,$A31,'Verbal Log'!$J$5:$J$1004,"Correct",'Verbal Log'!$B$5:$B$1004,"&gt;="&amp;(TODAY()-6))/(COUNTIFS('Verbal Log'!$F$5:$F$1004,$A31,'Verbal Log'!$J$5:$J$1004,"Correct",'Verbal Log'!$B$5:$B$1004,"&gt;="&amp;(TODAY()-6))+COUNTIFS('Verbal Log'!$F$5:$F$1004,$A31,'Verbal Log'!$J$5:$J$1004,"Wrong",'Verbal Log'!$B$5:$B$1004,"&gt;="&amp;(TODAY()-6))),"")</f>
        <v/>
      </c>
      <c r="L31" s="37" t="n">
        <f aca="false">IF(J31=0,0,J31+(1-D31)/10+ROW()/100000)</f>
        <v>1.10031</v>
      </c>
    </row>
    <row r="32" customFormat="false" ht="15" hidden="false" customHeight="false" outlineLevel="0" collapsed="false">
      <c r="A32" s="17" t="str">
        <f aca="false">Lists!$D$14</f>
        <v>RC – Function / Purpose</v>
      </c>
      <c r="B32" s="36" t="n">
        <f aca="false">COUNTIFS('Verbal Log'!$F$5:$F$1004,$A32,'Verbal Log'!$J$5:$J$1004,"Correct")+COUNTIFS('Verbal Log'!$F$5:$F$1004,$A32,'Verbal Log'!$J$5:$J$1004,"Wrong")</f>
        <v>1</v>
      </c>
      <c r="C32" s="36" t="n">
        <f aca="false">COUNTIFS('Verbal Log'!$F$5:$F$1004,$A32,'Verbal Log'!$J$5:$J$1004,"Correct")</f>
        <v>0</v>
      </c>
      <c r="D32" s="21" t="n">
        <f aca="false">IF(B32=0,"",C32/B32)</f>
        <v>0</v>
      </c>
      <c r="E32" s="21" t="n">
        <f aca="false">IFERROR(SUMIFS('Verbal Log'!$G$5:$G$1004,'Verbal Log'!$F$5:$F$1004,$A32,'Verbal Log'!$J$5:$J$1004,"Correct")/(SUMIFS('Verbal Log'!$G$5:$G$1004,'Verbal Log'!$F$5:$F$1004,$A32,'Verbal Log'!$J$5:$J$1004,"Correct")+SUMIFS('Verbal Log'!$G$5:$G$1004,'Verbal Log'!$F$5:$F$1004,$A32,'Verbal Log'!$J$5:$J$1004,"Wrong")),"")</f>
        <v>0</v>
      </c>
      <c r="F32" s="22" t="n">
        <f aca="false">IFERROR(AVERAGEIFS('Verbal Log'!$G$5:$G$1004,'Verbal Log'!$F$5:$F$1004,$A32),"")</f>
        <v>4.5</v>
      </c>
      <c r="G32" s="18" t="str">
        <f aca="false">IFERROR(AVERAGEIFS('Verbal Log'!$L$5:$L$1004,'Verbal Log'!$F$5:$F$1004,$A32,'Verbal Log'!$J$5:$J$1004,"Correct"),"")</f>
        <v/>
      </c>
      <c r="H32" s="18" t="n">
        <f aca="false">IFERROR(AVERAGEIFS('Verbal Log'!$L$5:$L$1004,'Verbal Log'!$F$5:$F$1004,$A32,'Verbal Log'!$J$5:$J$1004,"Wrong"),"")</f>
        <v>140</v>
      </c>
      <c r="I32" s="18" t="s">
        <v>245</v>
      </c>
      <c r="J32" s="36" t="n">
        <f aca="false">COUNTIFS('Verbal Log'!$F$5:$F$1004,$A32,'Verbal Log'!$J$5:$J$1004,"Wrong")+COUNTIFS('Verbal Log'!$F$5:$F$1004,$A32,'Verbal Log'!$J$5:$J$1004,"Correct",'Verbal Log'!$K$5:$K$1004,"50-50")+COUNTIFS('Verbal Log'!$F$5:$F$1004,$A32,'Verbal Log'!$J$5:$J$1004,"Correct",'Verbal Log'!$K$5:$K$1004,"Guess")</f>
        <v>1</v>
      </c>
      <c r="K32" s="21" t="str">
        <f aca="true">IFERROR(COUNTIFS('Verbal Log'!$F$5:$F$1004,$A32,'Verbal Log'!$J$5:$J$1004,"Correct",'Verbal Log'!$B$5:$B$1004,"&gt;="&amp;(TODAY()-6))/(COUNTIFS('Verbal Log'!$F$5:$F$1004,$A32,'Verbal Log'!$J$5:$J$1004,"Correct",'Verbal Log'!$B$5:$B$1004,"&gt;="&amp;(TODAY()-6))+COUNTIFS('Verbal Log'!$F$5:$F$1004,$A32,'Verbal Log'!$J$5:$J$1004,"Wrong",'Verbal Log'!$B$5:$B$1004,"&gt;="&amp;(TODAY()-6))),"")</f>
        <v/>
      </c>
      <c r="L32" s="37" t="n">
        <f aca="false">IF(J32=0,0,J32+(1-D32)/10+ROW()/100000)</f>
        <v>1.10032</v>
      </c>
    </row>
    <row r="33" customFormat="false" ht="15" hidden="false" customHeight="false" outlineLevel="0" collapsed="false">
      <c r="A33" s="17" t="str">
        <f aca="false">Lists!$D$15</f>
        <v>RC – Structure / Organization</v>
      </c>
      <c r="B33" s="36" t="n">
        <f aca="false">COUNTIFS('Verbal Log'!$F$5:$F$1004,$A33,'Verbal Log'!$J$5:$J$1004,"Correct")+COUNTIFS('Verbal Log'!$F$5:$F$1004,$A33,'Verbal Log'!$J$5:$J$1004,"Wrong")</f>
        <v>0</v>
      </c>
      <c r="C33" s="36" t="n">
        <f aca="false">COUNTIFS('Verbal Log'!$F$5:$F$1004,$A33,'Verbal Log'!$J$5:$J$1004,"Correct")</f>
        <v>0</v>
      </c>
      <c r="D33" s="21" t="str">
        <f aca="false">IF(B33=0,"",C33/B33)</f>
        <v/>
      </c>
      <c r="E33" s="21" t="str">
        <f aca="false">IFERROR(SUMIFS('Verbal Log'!$G$5:$G$1004,'Verbal Log'!$F$5:$F$1004,$A33,'Verbal Log'!$J$5:$J$1004,"Correct")/(SUMIFS('Verbal Log'!$G$5:$G$1004,'Verbal Log'!$F$5:$F$1004,$A33,'Verbal Log'!$J$5:$J$1004,"Correct")+SUMIFS('Verbal Log'!$G$5:$G$1004,'Verbal Log'!$F$5:$F$1004,$A33,'Verbal Log'!$J$5:$J$1004,"Wrong")),"")</f>
        <v/>
      </c>
      <c r="F33" s="22" t="str">
        <f aca="false">IFERROR(AVERAGEIFS('Verbal Log'!$G$5:$G$1004,'Verbal Log'!$F$5:$F$1004,$A33),"")</f>
        <v/>
      </c>
      <c r="G33" s="18" t="str">
        <f aca="false">IFERROR(AVERAGEIFS('Verbal Log'!$L$5:$L$1004,'Verbal Log'!$F$5:$F$1004,$A33,'Verbal Log'!$J$5:$J$1004,"Correct"),"")</f>
        <v/>
      </c>
      <c r="H33" s="18" t="str">
        <f aca="false">IFERROR(AVERAGEIFS('Verbal Log'!$L$5:$L$1004,'Verbal Log'!$F$5:$F$1004,$A33,'Verbal Log'!$J$5:$J$1004,"Wrong"),"")</f>
        <v/>
      </c>
      <c r="I33" s="18" t="s">
        <v>245</v>
      </c>
      <c r="J33" s="36" t="n">
        <f aca="false">COUNTIFS('Verbal Log'!$F$5:$F$1004,$A33,'Verbal Log'!$J$5:$J$1004,"Wrong")+COUNTIFS('Verbal Log'!$F$5:$F$1004,$A33,'Verbal Log'!$J$5:$J$1004,"Correct",'Verbal Log'!$K$5:$K$1004,"50-50")+COUNTIFS('Verbal Log'!$F$5:$F$1004,$A33,'Verbal Log'!$J$5:$J$1004,"Correct",'Verbal Log'!$K$5:$K$1004,"Guess")</f>
        <v>0</v>
      </c>
      <c r="K33" s="21" t="str">
        <f aca="true">IFERROR(COUNTIFS('Verbal Log'!$F$5:$F$1004,$A33,'Verbal Log'!$J$5:$J$1004,"Correct",'Verbal Log'!$B$5:$B$1004,"&gt;="&amp;(TODAY()-6))/(COUNTIFS('Verbal Log'!$F$5:$F$1004,$A33,'Verbal Log'!$J$5:$J$1004,"Correct",'Verbal Log'!$B$5:$B$1004,"&gt;="&amp;(TODAY()-6))+COUNTIFS('Verbal Log'!$F$5:$F$1004,$A33,'Verbal Log'!$J$5:$J$1004,"Wrong",'Verbal Log'!$B$5:$B$1004,"&gt;="&amp;(TODAY()-6))),"")</f>
        <v/>
      </c>
      <c r="L33" s="37" t="n">
        <f aca="false">IF(J33=0,0,J33+(1-D33)/10+ROW()/100000)</f>
        <v>0</v>
      </c>
    </row>
    <row r="34" customFormat="false" ht="15" hidden="false" customHeight="false" outlineLevel="0" collapsed="false">
      <c r="A34" s="17" t="str">
        <f aca="false">Lists!$D$16</f>
        <v>RC – Author's attitude / Tone</v>
      </c>
      <c r="B34" s="36" t="n">
        <f aca="false">COUNTIFS('Verbal Log'!$F$5:$F$1004,$A34,'Verbal Log'!$J$5:$J$1004,"Correct")+COUNTIFS('Verbal Log'!$F$5:$F$1004,$A34,'Verbal Log'!$J$5:$J$1004,"Wrong")</f>
        <v>0</v>
      </c>
      <c r="C34" s="36" t="n">
        <f aca="false">COUNTIFS('Verbal Log'!$F$5:$F$1004,$A34,'Verbal Log'!$J$5:$J$1004,"Correct")</f>
        <v>0</v>
      </c>
      <c r="D34" s="21" t="str">
        <f aca="false">IF(B34=0,"",C34/B34)</f>
        <v/>
      </c>
      <c r="E34" s="21" t="str">
        <f aca="false">IFERROR(SUMIFS('Verbal Log'!$G$5:$G$1004,'Verbal Log'!$F$5:$F$1004,$A34,'Verbal Log'!$J$5:$J$1004,"Correct")/(SUMIFS('Verbal Log'!$G$5:$G$1004,'Verbal Log'!$F$5:$F$1004,$A34,'Verbal Log'!$J$5:$J$1004,"Correct")+SUMIFS('Verbal Log'!$G$5:$G$1004,'Verbal Log'!$F$5:$F$1004,$A34,'Verbal Log'!$J$5:$J$1004,"Wrong")),"")</f>
        <v/>
      </c>
      <c r="F34" s="22" t="str">
        <f aca="false">IFERROR(AVERAGEIFS('Verbal Log'!$G$5:$G$1004,'Verbal Log'!$F$5:$F$1004,$A34),"")</f>
        <v/>
      </c>
      <c r="G34" s="18" t="str">
        <f aca="false">IFERROR(AVERAGEIFS('Verbal Log'!$L$5:$L$1004,'Verbal Log'!$F$5:$F$1004,$A34,'Verbal Log'!$J$5:$J$1004,"Correct"),"")</f>
        <v/>
      </c>
      <c r="H34" s="18" t="str">
        <f aca="false">IFERROR(AVERAGEIFS('Verbal Log'!$L$5:$L$1004,'Verbal Log'!$F$5:$F$1004,$A34,'Verbal Log'!$J$5:$J$1004,"Wrong"),"")</f>
        <v/>
      </c>
      <c r="I34" s="18" t="s">
        <v>245</v>
      </c>
      <c r="J34" s="36" t="n">
        <f aca="false">COUNTIFS('Verbal Log'!$F$5:$F$1004,$A34,'Verbal Log'!$J$5:$J$1004,"Wrong")+COUNTIFS('Verbal Log'!$F$5:$F$1004,$A34,'Verbal Log'!$J$5:$J$1004,"Correct",'Verbal Log'!$K$5:$K$1004,"50-50")+COUNTIFS('Verbal Log'!$F$5:$F$1004,$A34,'Verbal Log'!$J$5:$J$1004,"Correct",'Verbal Log'!$K$5:$K$1004,"Guess")</f>
        <v>0</v>
      </c>
      <c r="K34" s="21" t="str">
        <f aca="true">IFERROR(COUNTIFS('Verbal Log'!$F$5:$F$1004,$A34,'Verbal Log'!$J$5:$J$1004,"Correct",'Verbal Log'!$B$5:$B$1004,"&gt;="&amp;(TODAY()-6))/(COUNTIFS('Verbal Log'!$F$5:$F$1004,$A34,'Verbal Log'!$J$5:$J$1004,"Correct",'Verbal Log'!$B$5:$B$1004,"&gt;="&amp;(TODAY()-6))+COUNTIFS('Verbal Log'!$F$5:$F$1004,$A34,'Verbal Log'!$J$5:$J$1004,"Wrong",'Verbal Log'!$B$5:$B$1004,"&gt;="&amp;(TODAY()-6))),"")</f>
        <v/>
      </c>
      <c r="L34" s="37" t="n">
        <f aca="false">IF(J34=0,0,J34+(1-D34)/10+ROW()/100000)</f>
        <v>0</v>
      </c>
    </row>
    <row r="35" customFormat="false" ht="15" hidden="false" customHeight="false" outlineLevel="0" collapsed="false">
      <c r="A35" s="17" t="str">
        <f aca="false">Lists!$D$17</f>
        <v>RC – Vocabulary in context</v>
      </c>
      <c r="B35" s="36" t="n">
        <f aca="false">COUNTIFS('Verbal Log'!$F$5:$F$1004,$A35,'Verbal Log'!$J$5:$J$1004,"Correct")+COUNTIFS('Verbal Log'!$F$5:$F$1004,$A35,'Verbal Log'!$J$5:$J$1004,"Wrong")</f>
        <v>0</v>
      </c>
      <c r="C35" s="36" t="n">
        <f aca="false">COUNTIFS('Verbal Log'!$F$5:$F$1004,$A35,'Verbal Log'!$J$5:$J$1004,"Correct")</f>
        <v>0</v>
      </c>
      <c r="D35" s="21" t="str">
        <f aca="false">IF(B35=0,"",C35/B35)</f>
        <v/>
      </c>
      <c r="E35" s="21" t="str">
        <f aca="false">IFERROR(SUMIFS('Verbal Log'!$G$5:$G$1004,'Verbal Log'!$F$5:$F$1004,$A35,'Verbal Log'!$J$5:$J$1004,"Correct")/(SUMIFS('Verbal Log'!$G$5:$G$1004,'Verbal Log'!$F$5:$F$1004,$A35,'Verbal Log'!$J$5:$J$1004,"Correct")+SUMIFS('Verbal Log'!$G$5:$G$1004,'Verbal Log'!$F$5:$F$1004,$A35,'Verbal Log'!$J$5:$J$1004,"Wrong")),"")</f>
        <v/>
      </c>
      <c r="F35" s="22" t="str">
        <f aca="false">IFERROR(AVERAGEIFS('Verbal Log'!$G$5:$G$1004,'Verbal Log'!$F$5:$F$1004,$A35),"")</f>
        <v/>
      </c>
      <c r="G35" s="18" t="str">
        <f aca="false">IFERROR(AVERAGEIFS('Verbal Log'!$L$5:$L$1004,'Verbal Log'!$F$5:$F$1004,$A35,'Verbal Log'!$J$5:$J$1004,"Correct"),"")</f>
        <v/>
      </c>
      <c r="H35" s="18" t="str">
        <f aca="false">IFERROR(AVERAGEIFS('Verbal Log'!$L$5:$L$1004,'Verbal Log'!$F$5:$F$1004,$A35,'Verbal Log'!$J$5:$J$1004,"Wrong"),"")</f>
        <v/>
      </c>
      <c r="I35" s="18" t="s">
        <v>245</v>
      </c>
      <c r="J35" s="36" t="n">
        <f aca="false">COUNTIFS('Verbal Log'!$F$5:$F$1004,$A35,'Verbal Log'!$J$5:$J$1004,"Wrong")+COUNTIFS('Verbal Log'!$F$5:$F$1004,$A35,'Verbal Log'!$J$5:$J$1004,"Correct",'Verbal Log'!$K$5:$K$1004,"50-50")+COUNTIFS('Verbal Log'!$F$5:$F$1004,$A35,'Verbal Log'!$J$5:$J$1004,"Correct",'Verbal Log'!$K$5:$K$1004,"Guess")</f>
        <v>0</v>
      </c>
      <c r="K35" s="21" t="str">
        <f aca="true">IFERROR(COUNTIFS('Verbal Log'!$F$5:$F$1004,$A35,'Verbal Log'!$J$5:$J$1004,"Correct",'Verbal Log'!$B$5:$B$1004,"&gt;="&amp;(TODAY()-6))/(COUNTIFS('Verbal Log'!$F$5:$F$1004,$A35,'Verbal Log'!$J$5:$J$1004,"Correct",'Verbal Log'!$B$5:$B$1004,"&gt;="&amp;(TODAY()-6))+COUNTIFS('Verbal Log'!$F$5:$F$1004,$A35,'Verbal Log'!$J$5:$J$1004,"Wrong",'Verbal Log'!$B$5:$B$1004,"&gt;="&amp;(TODAY()-6))),"")</f>
        <v/>
      </c>
      <c r="L35" s="37" t="n">
        <f aca="false">IF(J35=0,0,J35+(1-D35)/10+ROW()/100000)</f>
        <v>0</v>
      </c>
    </row>
    <row r="36" customFormat="false" ht="15" hidden="false" customHeight="false" outlineLevel="0" collapsed="false">
      <c r="A36" s="17" t="str">
        <f aca="false">Lists!$D$18</f>
        <v>RC – Application / Analogy</v>
      </c>
      <c r="B36" s="36" t="n">
        <f aca="false">COUNTIFS('Verbal Log'!$F$5:$F$1004,$A36,'Verbal Log'!$J$5:$J$1004,"Correct")+COUNTIFS('Verbal Log'!$F$5:$F$1004,$A36,'Verbal Log'!$J$5:$J$1004,"Wrong")</f>
        <v>0</v>
      </c>
      <c r="C36" s="36" t="n">
        <f aca="false">COUNTIFS('Verbal Log'!$F$5:$F$1004,$A36,'Verbal Log'!$J$5:$J$1004,"Correct")</f>
        <v>0</v>
      </c>
      <c r="D36" s="21" t="str">
        <f aca="false">IF(B36=0,"",C36/B36)</f>
        <v/>
      </c>
      <c r="E36" s="21" t="str">
        <f aca="false">IFERROR(SUMIFS('Verbal Log'!$G$5:$G$1004,'Verbal Log'!$F$5:$F$1004,$A36,'Verbal Log'!$J$5:$J$1004,"Correct")/(SUMIFS('Verbal Log'!$G$5:$G$1004,'Verbal Log'!$F$5:$F$1004,$A36,'Verbal Log'!$J$5:$J$1004,"Correct")+SUMIFS('Verbal Log'!$G$5:$G$1004,'Verbal Log'!$F$5:$F$1004,$A36,'Verbal Log'!$J$5:$J$1004,"Wrong")),"")</f>
        <v/>
      </c>
      <c r="F36" s="22" t="str">
        <f aca="false">IFERROR(AVERAGEIFS('Verbal Log'!$G$5:$G$1004,'Verbal Log'!$F$5:$F$1004,$A36),"")</f>
        <v/>
      </c>
      <c r="G36" s="18" t="str">
        <f aca="false">IFERROR(AVERAGEIFS('Verbal Log'!$L$5:$L$1004,'Verbal Log'!$F$5:$F$1004,$A36,'Verbal Log'!$J$5:$J$1004,"Correct"),"")</f>
        <v/>
      </c>
      <c r="H36" s="18" t="str">
        <f aca="false">IFERROR(AVERAGEIFS('Verbal Log'!$L$5:$L$1004,'Verbal Log'!$F$5:$F$1004,$A36,'Verbal Log'!$J$5:$J$1004,"Wrong"),"")</f>
        <v/>
      </c>
      <c r="I36" s="18" t="s">
        <v>245</v>
      </c>
      <c r="J36" s="36" t="n">
        <f aca="false">COUNTIFS('Verbal Log'!$F$5:$F$1004,$A36,'Verbal Log'!$J$5:$J$1004,"Wrong")+COUNTIFS('Verbal Log'!$F$5:$F$1004,$A36,'Verbal Log'!$J$5:$J$1004,"Correct",'Verbal Log'!$K$5:$K$1004,"50-50")+COUNTIFS('Verbal Log'!$F$5:$F$1004,$A36,'Verbal Log'!$J$5:$J$1004,"Correct",'Verbal Log'!$K$5:$K$1004,"Guess")</f>
        <v>0</v>
      </c>
      <c r="K36" s="21" t="str">
        <f aca="true">IFERROR(COUNTIFS('Verbal Log'!$F$5:$F$1004,$A36,'Verbal Log'!$J$5:$J$1004,"Correct",'Verbal Log'!$B$5:$B$1004,"&gt;="&amp;(TODAY()-6))/(COUNTIFS('Verbal Log'!$F$5:$F$1004,$A36,'Verbal Log'!$J$5:$J$1004,"Correct",'Verbal Log'!$B$5:$B$1004,"&gt;="&amp;(TODAY()-6))+COUNTIFS('Verbal Log'!$F$5:$F$1004,$A36,'Verbal Log'!$J$5:$J$1004,"Wrong",'Verbal Log'!$B$5:$B$1004,"&gt;="&amp;(TODAY()-6))),"")</f>
        <v/>
      </c>
      <c r="L36" s="37" t="n">
        <f aca="false">IF(J36=0,0,J36+(1-D36)/10+ROW()/100000)</f>
        <v>0</v>
      </c>
    </row>
    <row r="37" customFormat="false" ht="15" hidden="false" customHeight="false" outlineLevel="0" collapsed="false">
      <c r="A37" s="17" t="str">
        <f aca="false">Lists!$D$19</f>
        <v>RC – Select in passage</v>
      </c>
      <c r="B37" s="36" t="n">
        <f aca="false">COUNTIFS('Verbal Log'!$F$5:$F$1004,$A37,'Verbal Log'!$J$5:$J$1004,"Correct")+COUNTIFS('Verbal Log'!$F$5:$F$1004,$A37,'Verbal Log'!$J$5:$J$1004,"Wrong")</f>
        <v>0</v>
      </c>
      <c r="C37" s="36" t="n">
        <f aca="false">COUNTIFS('Verbal Log'!$F$5:$F$1004,$A37,'Verbal Log'!$J$5:$J$1004,"Correct")</f>
        <v>0</v>
      </c>
      <c r="D37" s="21" t="str">
        <f aca="false">IF(B37=0,"",C37/B37)</f>
        <v/>
      </c>
      <c r="E37" s="21" t="str">
        <f aca="false">IFERROR(SUMIFS('Verbal Log'!$G$5:$G$1004,'Verbal Log'!$F$5:$F$1004,$A37,'Verbal Log'!$J$5:$J$1004,"Correct")/(SUMIFS('Verbal Log'!$G$5:$G$1004,'Verbal Log'!$F$5:$F$1004,$A37,'Verbal Log'!$J$5:$J$1004,"Correct")+SUMIFS('Verbal Log'!$G$5:$G$1004,'Verbal Log'!$F$5:$F$1004,$A37,'Verbal Log'!$J$5:$J$1004,"Wrong")),"")</f>
        <v/>
      </c>
      <c r="F37" s="22" t="str">
        <f aca="false">IFERROR(AVERAGEIFS('Verbal Log'!$G$5:$G$1004,'Verbal Log'!$F$5:$F$1004,$A37),"")</f>
        <v/>
      </c>
      <c r="G37" s="18" t="str">
        <f aca="false">IFERROR(AVERAGEIFS('Verbal Log'!$L$5:$L$1004,'Verbal Log'!$F$5:$F$1004,$A37,'Verbal Log'!$J$5:$J$1004,"Correct"),"")</f>
        <v/>
      </c>
      <c r="H37" s="18" t="str">
        <f aca="false">IFERROR(AVERAGEIFS('Verbal Log'!$L$5:$L$1004,'Verbal Log'!$F$5:$F$1004,$A37,'Verbal Log'!$J$5:$J$1004,"Wrong"),"")</f>
        <v/>
      </c>
      <c r="I37" s="18" t="s">
        <v>245</v>
      </c>
      <c r="J37" s="36" t="n">
        <f aca="false">COUNTIFS('Verbal Log'!$F$5:$F$1004,$A37,'Verbal Log'!$J$5:$J$1004,"Wrong")+COUNTIFS('Verbal Log'!$F$5:$F$1004,$A37,'Verbal Log'!$J$5:$J$1004,"Correct",'Verbal Log'!$K$5:$K$1004,"50-50")+COUNTIFS('Verbal Log'!$F$5:$F$1004,$A37,'Verbal Log'!$J$5:$J$1004,"Correct",'Verbal Log'!$K$5:$K$1004,"Guess")</f>
        <v>0</v>
      </c>
      <c r="K37" s="21" t="str">
        <f aca="true">IFERROR(COUNTIFS('Verbal Log'!$F$5:$F$1004,$A37,'Verbal Log'!$J$5:$J$1004,"Correct",'Verbal Log'!$B$5:$B$1004,"&gt;="&amp;(TODAY()-6))/(COUNTIFS('Verbal Log'!$F$5:$F$1004,$A37,'Verbal Log'!$J$5:$J$1004,"Correct",'Verbal Log'!$B$5:$B$1004,"&gt;="&amp;(TODAY()-6))+COUNTIFS('Verbal Log'!$F$5:$F$1004,$A37,'Verbal Log'!$J$5:$J$1004,"Wrong",'Verbal Log'!$B$5:$B$1004,"&gt;="&amp;(TODAY()-6))),"")</f>
        <v/>
      </c>
      <c r="L37" s="37" t="n">
        <f aca="false">IF(J37=0,0,J37+(1-D37)/10+ROW()/100000)</f>
        <v>0</v>
      </c>
    </row>
    <row r="38" customFormat="false" ht="15" hidden="false" customHeight="false" outlineLevel="0" collapsed="false">
      <c r="A38" s="17" t="str">
        <f aca="false">Lists!$D$20</f>
        <v>CR – Assumption</v>
      </c>
      <c r="B38" s="36" t="n">
        <f aca="false">COUNTIFS('Verbal Log'!$F$5:$F$1004,$A38,'Verbal Log'!$J$5:$J$1004,"Correct")+COUNTIFS('Verbal Log'!$F$5:$F$1004,$A38,'Verbal Log'!$J$5:$J$1004,"Wrong")</f>
        <v>1</v>
      </c>
      <c r="C38" s="36" t="n">
        <f aca="false">COUNTIFS('Verbal Log'!$F$5:$F$1004,$A38,'Verbal Log'!$J$5:$J$1004,"Correct")</f>
        <v>0</v>
      </c>
      <c r="D38" s="21" t="n">
        <f aca="false">IF(B38=0,"",C38/B38)</f>
        <v>0</v>
      </c>
      <c r="E38" s="21" t="n">
        <f aca="false">IFERROR(SUMIFS('Verbal Log'!$G$5:$G$1004,'Verbal Log'!$F$5:$F$1004,$A38,'Verbal Log'!$J$5:$J$1004,"Correct")/(SUMIFS('Verbal Log'!$G$5:$G$1004,'Verbal Log'!$F$5:$F$1004,$A38,'Verbal Log'!$J$5:$J$1004,"Correct")+SUMIFS('Verbal Log'!$G$5:$G$1004,'Verbal Log'!$F$5:$F$1004,$A38,'Verbal Log'!$J$5:$J$1004,"Wrong")),"")</f>
        <v>0</v>
      </c>
      <c r="F38" s="22" t="n">
        <f aca="false">IFERROR(AVERAGEIFS('Verbal Log'!$G$5:$G$1004,'Verbal Log'!$F$5:$F$1004,$A38),"")</f>
        <v>4</v>
      </c>
      <c r="G38" s="18" t="str">
        <f aca="false">IFERROR(AVERAGEIFS('Verbal Log'!$L$5:$L$1004,'Verbal Log'!$F$5:$F$1004,$A38,'Verbal Log'!$J$5:$J$1004,"Correct"),"")</f>
        <v/>
      </c>
      <c r="H38" s="18" t="n">
        <f aca="false">IFERROR(AVERAGEIFS('Verbal Log'!$L$5:$L$1004,'Verbal Log'!$F$5:$F$1004,$A38,'Verbal Log'!$J$5:$J$1004,"Wrong"),"")</f>
        <v>150</v>
      </c>
      <c r="I38" s="18" t="s">
        <v>245</v>
      </c>
      <c r="J38" s="36" t="n">
        <f aca="false">COUNTIFS('Verbal Log'!$F$5:$F$1004,$A38,'Verbal Log'!$J$5:$J$1004,"Wrong")+COUNTIFS('Verbal Log'!$F$5:$F$1004,$A38,'Verbal Log'!$J$5:$J$1004,"Correct",'Verbal Log'!$K$5:$K$1004,"50-50")+COUNTIFS('Verbal Log'!$F$5:$F$1004,$A38,'Verbal Log'!$J$5:$J$1004,"Correct",'Verbal Log'!$K$5:$K$1004,"Guess")</f>
        <v>1</v>
      </c>
      <c r="K38" s="21" t="n">
        <f aca="true">IFERROR(COUNTIFS('Verbal Log'!$F$5:$F$1004,$A38,'Verbal Log'!$J$5:$J$1004,"Correct",'Verbal Log'!$B$5:$B$1004,"&gt;="&amp;(TODAY()-6))/(COUNTIFS('Verbal Log'!$F$5:$F$1004,$A38,'Verbal Log'!$J$5:$J$1004,"Correct",'Verbal Log'!$B$5:$B$1004,"&gt;="&amp;(TODAY()-6))+COUNTIFS('Verbal Log'!$F$5:$F$1004,$A38,'Verbal Log'!$J$5:$J$1004,"Wrong",'Verbal Log'!$B$5:$B$1004,"&gt;="&amp;(TODAY()-6))),"")</f>
        <v>0</v>
      </c>
      <c r="L38" s="37" t="n">
        <f aca="false">IF(J38=0,0,J38+(1-D38)/10+ROW()/100000)</f>
        <v>1.10038</v>
      </c>
    </row>
    <row r="39" customFormat="false" ht="15" hidden="false" customHeight="false" outlineLevel="0" collapsed="false">
      <c r="A39" s="17" t="str">
        <f aca="false">Lists!$D$21</f>
        <v>CR – Strengthen</v>
      </c>
      <c r="B39" s="36" t="n">
        <f aca="false">COUNTIFS('Verbal Log'!$F$5:$F$1004,$A39,'Verbal Log'!$J$5:$J$1004,"Correct")+COUNTIFS('Verbal Log'!$F$5:$F$1004,$A39,'Verbal Log'!$J$5:$J$1004,"Wrong")</f>
        <v>0</v>
      </c>
      <c r="C39" s="36" t="n">
        <f aca="false">COUNTIFS('Verbal Log'!$F$5:$F$1004,$A39,'Verbal Log'!$J$5:$J$1004,"Correct")</f>
        <v>0</v>
      </c>
      <c r="D39" s="21" t="str">
        <f aca="false">IF(B39=0,"",C39/B39)</f>
        <v/>
      </c>
      <c r="E39" s="21" t="str">
        <f aca="false">IFERROR(SUMIFS('Verbal Log'!$G$5:$G$1004,'Verbal Log'!$F$5:$F$1004,$A39,'Verbal Log'!$J$5:$J$1004,"Correct")/(SUMIFS('Verbal Log'!$G$5:$G$1004,'Verbal Log'!$F$5:$F$1004,$A39,'Verbal Log'!$J$5:$J$1004,"Correct")+SUMIFS('Verbal Log'!$G$5:$G$1004,'Verbal Log'!$F$5:$F$1004,$A39,'Verbal Log'!$J$5:$J$1004,"Wrong")),"")</f>
        <v/>
      </c>
      <c r="F39" s="22" t="str">
        <f aca="false">IFERROR(AVERAGEIFS('Verbal Log'!$G$5:$G$1004,'Verbal Log'!$F$5:$F$1004,$A39),"")</f>
        <v/>
      </c>
      <c r="G39" s="18" t="str">
        <f aca="false">IFERROR(AVERAGEIFS('Verbal Log'!$L$5:$L$1004,'Verbal Log'!$F$5:$F$1004,$A39,'Verbal Log'!$J$5:$J$1004,"Correct"),"")</f>
        <v/>
      </c>
      <c r="H39" s="18" t="str">
        <f aca="false">IFERROR(AVERAGEIFS('Verbal Log'!$L$5:$L$1004,'Verbal Log'!$F$5:$F$1004,$A39,'Verbal Log'!$J$5:$J$1004,"Wrong"),"")</f>
        <v/>
      </c>
      <c r="I39" s="18" t="s">
        <v>245</v>
      </c>
      <c r="J39" s="36" t="n">
        <f aca="false">COUNTIFS('Verbal Log'!$F$5:$F$1004,$A39,'Verbal Log'!$J$5:$J$1004,"Wrong")+COUNTIFS('Verbal Log'!$F$5:$F$1004,$A39,'Verbal Log'!$J$5:$J$1004,"Correct",'Verbal Log'!$K$5:$K$1004,"50-50")+COUNTIFS('Verbal Log'!$F$5:$F$1004,$A39,'Verbal Log'!$J$5:$J$1004,"Correct",'Verbal Log'!$K$5:$K$1004,"Guess")</f>
        <v>0</v>
      </c>
      <c r="K39" s="21" t="str">
        <f aca="true">IFERROR(COUNTIFS('Verbal Log'!$F$5:$F$1004,$A39,'Verbal Log'!$J$5:$J$1004,"Correct",'Verbal Log'!$B$5:$B$1004,"&gt;="&amp;(TODAY()-6))/(COUNTIFS('Verbal Log'!$F$5:$F$1004,$A39,'Verbal Log'!$J$5:$J$1004,"Correct",'Verbal Log'!$B$5:$B$1004,"&gt;="&amp;(TODAY()-6))+COUNTIFS('Verbal Log'!$F$5:$F$1004,$A39,'Verbal Log'!$J$5:$J$1004,"Wrong",'Verbal Log'!$B$5:$B$1004,"&gt;="&amp;(TODAY()-6))),"")</f>
        <v/>
      </c>
      <c r="L39" s="37" t="n">
        <f aca="false">IF(J39=0,0,J39+(1-D39)/10+ROW()/100000)</f>
        <v>0</v>
      </c>
    </row>
    <row r="40" customFormat="false" ht="15" hidden="false" customHeight="false" outlineLevel="0" collapsed="false">
      <c r="A40" s="17" t="str">
        <f aca="false">Lists!$D$22</f>
        <v>CR – Weaken</v>
      </c>
      <c r="B40" s="36" t="n">
        <f aca="false">COUNTIFS('Verbal Log'!$F$5:$F$1004,$A40,'Verbal Log'!$J$5:$J$1004,"Correct")+COUNTIFS('Verbal Log'!$F$5:$F$1004,$A40,'Verbal Log'!$J$5:$J$1004,"Wrong")</f>
        <v>1</v>
      </c>
      <c r="C40" s="36" t="n">
        <f aca="false">COUNTIFS('Verbal Log'!$F$5:$F$1004,$A40,'Verbal Log'!$J$5:$J$1004,"Correct")</f>
        <v>1</v>
      </c>
      <c r="D40" s="21" t="n">
        <f aca="false">IF(B40=0,"",C40/B40)</f>
        <v>1</v>
      </c>
      <c r="E40" s="21" t="n">
        <f aca="false">IFERROR(SUMIFS('Verbal Log'!$G$5:$G$1004,'Verbal Log'!$F$5:$F$1004,$A40,'Verbal Log'!$J$5:$J$1004,"Correct")/(SUMIFS('Verbal Log'!$G$5:$G$1004,'Verbal Log'!$F$5:$F$1004,$A40,'Verbal Log'!$J$5:$J$1004,"Correct")+SUMIFS('Verbal Log'!$G$5:$G$1004,'Verbal Log'!$F$5:$F$1004,$A40,'Verbal Log'!$J$5:$J$1004,"Wrong")),"")</f>
        <v>1</v>
      </c>
      <c r="F40" s="22" t="n">
        <f aca="false">IFERROR(AVERAGEIFS('Verbal Log'!$G$5:$G$1004,'Verbal Log'!$F$5:$F$1004,$A40),"")</f>
        <v>3.5</v>
      </c>
      <c r="G40" s="18" t="n">
        <f aca="false">IFERROR(AVERAGEIFS('Verbal Log'!$L$5:$L$1004,'Verbal Log'!$F$5:$F$1004,$A40,'Verbal Log'!$J$5:$J$1004,"Correct"),"")</f>
        <v>85</v>
      </c>
      <c r="H40" s="18" t="str">
        <f aca="false">IFERROR(AVERAGEIFS('Verbal Log'!$L$5:$L$1004,'Verbal Log'!$F$5:$F$1004,$A40,'Verbal Log'!$J$5:$J$1004,"Wrong"),"")</f>
        <v/>
      </c>
      <c r="I40" s="18" t="s">
        <v>245</v>
      </c>
      <c r="J40" s="36" t="n">
        <f aca="false">COUNTIFS('Verbal Log'!$F$5:$F$1004,$A40,'Verbal Log'!$J$5:$J$1004,"Wrong")+COUNTIFS('Verbal Log'!$F$5:$F$1004,$A40,'Verbal Log'!$J$5:$J$1004,"Correct",'Verbal Log'!$K$5:$K$1004,"50-50")+COUNTIFS('Verbal Log'!$F$5:$F$1004,$A40,'Verbal Log'!$J$5:$J$1004,"Correct",'Verbal Log'!$K$5:$K$1004,"Guess")</f>
        <v>0</v>
      </c>
      <c r="K40" s="21" t="n">
        <f aca="true">IFERROR(COUNTIFS('Verbal Log'!$F$5:$F$1004,$A40,'Verbal Log'!$J$5:$J$1004,"Correct",'Verbal Log'!$B$5:$B$1004,"&gt;="&amp;(TODAY()-6))/(COUNTIFS('Verbal Log'!$F$5:$F$1004,$A40,'Verbal Log'!$J$5:$J$1004,"Correct",'Verbal Log'!$B$5:$B$1004,"&gt;="&amp;(TODAY()-6))+COUNTIFS('Verbal Log'!$F$5:$F$1004,$A40,'Verbal Log'!$J$5:$J$1004,"Wrong",'Verbal Log'!$B$5:$B$1004,"&gt;="&amp;(TODAY()-6))),"")</f>
        <v>1</v>
      </c>
      <c r="L40" s="37" t="n">
        <f aca="false">IF(J40=0,0,J40+(1-D40)/10+ROW()/100000)</f>
        <v>0</v>
      </c>
    </row>
    <row r="41" customFormat="false" ht="15" hidden="false" customHeight="false" outlineLevel="0" collapsed="false">
      <c r="A41" s="17" t="str">
        <f aca="false">Lists!$D$23</f>
        <v>CR – Evaluate</v>
      </c>
      <c r="B41" s="36" t="n">
        <f aca="false">COUNTIFS('Verbal Log'!$F$5:$F$1004,$A41,'Verbal Log'!$J$5:$J$1004,"Correct")+COUNTIFS('Verbal Log'!$F$5:$F$1004,$A41,'Verbal Log'!$J$5:$J$1004,"Wrong")</f>
        <v>0</v>
      </c>
      <c r="C41" s="36" t="n">
        <f aca="false">COUNTIFS('Verbal Log'!$F$5:$F$1004,$A41,'Verbal Log'!$J$5:$J$1004,"Correct")</f>
        <v>0</v>
      </c>
      <c r="D41" s="21" t="str">
        <f aca="false">IF(B41=0,"",C41/B41)</f>
        <v/>
      </c>
      <c r="E41" s="21" t="str">
        <f aca="false">IFERROR(SUMIFS('Verbal Log'!$G$5:$G$1004,'Verbal Log'!$F$5:$F$1004,$A41,'Verbal Log'!$J$5:$J$1004,"Correct")/(SUMIFS('Verbal Log'!$G$5:$G$1004,'Verbal Log'!$F$5:$F$1004,$A41,'Verbal Log'!$J$5:$J$1004,"Correct")+SUMIFS('Verbal Log'!$G$5:$G$1004,'Verbal Log'!$F$5:$F$1004,$A41,'Verbal Log'!$J$5:$J$1004,"Wrong")),"")</f>
        <v/>
      </c>
      <c r="F41" s="22" t="str">
        <f aca="false">IFERROR(AVERAGEIFS('Verbal Log'!$G$5:$G$1004,'Verbal Log'!$F$5:$F$1004,$A41),"")</f>
        <v/>
      </c>
      <c r="G41" s="18" t="str">
        <f aca="false">IFERROR(AVERAGEIFS('Verbal Log'!$L$5:$L$1004,'Verbal Log'!$F$5:$F$1004,$A41,'Verbal Log'!$J$5:$J$1004,"Correct"),"")</f>
        <v/>
      </c>
      <c r="H41" s="18" t="str">
        <f aca="false">IFERROR(AVERAGEIFS('Verbal Log'!$L$5:$L$1004,'Verbal Log'!$F$5:$F$1004,$A41,'Verbal Log'!$J$5:$J$1004,"Wrong"),"")</f>
        <v/>
      </c>
      <c r="I41" s="18" t="s">
        <v>245</v>
      </c>
      <c r="J41" s="36" t="n">
        <f aca="false">COUNTIFS('Verbal Log'!$F$5:$F$1004,$A41,'Verbal Log'!$J$5:$J$1004,"Wrong")+COUNTIFS('Verbal Log'!$F$5:$F$1004,$A41,'Verbal Log'!$J$5:$J$1004,"Correct",'Verbal Log'!$K$5:$K$1004,"50-50")+COUNTIFS('Verbal Log'!$F$5:$F$1004,$A41,'Verbal Log'!$J$5:$J$1004,"Correct",'Verbal Log'!$K$5:$K$1004,"Guess")</f>
        <v>0</v>
      </c>
      <c r="K41" s="21" t="str">
        <f aca="true">IFERROR(COUNTIFS('Verbal Log'!$F$5:$F$1004,$A41,'Verbal Log'!$J$5:$J$1004,"Correct",'Verbal Log'!$B$5:$B$1004,"&gt;="&amp;(TODAY()-6))/(COUNTIFS('Verbal Log'!$F$5:$F$1004,$A41,'Verbal Log'!$J$5:$J$1004,"Correct",'Verbal Log'!$B$5:$B$1004,"&gt;="&amp;(TODAY()-6))+COUNTIFS('Verbal Log'!$F$5:$F$1004,$A41,'Verbal Log'!$J$5:$J$1004,"Wrong",'Verbal Log'!$B$5:$B$1004,"&gt;="&amp;(TODAY()-6))),"")</f>
        <v/>
      </c>
      <c r="L41" s="37" t="n">
        <f aca="false">IF(J41=0,0,J41+(1-D41)/10+ROW()/100000)</f>
        <v>0</v>
      </c>
    </row>
    <row r="42" customFormat="false" ht="15" hidden="false" customHeight="false" outlineLevel="0" collapsed="false">
      <c r="A42" s="17" t="str">
        <f aca="false">Lists!$D$24</f>
        <v>CR – Paradox / Explain</v>
      </c>
      <c r="B42" s="36" t="n">
        <f aca="false">COUNTIFS('Verbal Log'!$F$5:$F$1004,$A42,'Verbal Log'!$J$5:$J$1004,"Correct")+COUNTIFS('Verbal Log'!$F$5:$F$1004,$A42,'Verbal Log'!$J$5:$J$1004,"Wrong")</f>
        <v>0</v>
      </c>
      <c r="C42" s="36" t="n">
        <f aca="false">COUNTIFS('Verbal Log'!$F$5:$F$1004,$A42,'Verbal Log'!$J$5:$J$1004,"Correct")</f>
        <v>0</v>
      </c>
      <c r="D42" s="21" t="str">
        <f aca="false">IF(B42=0,"",C42/B42)</f>
        <v/>
      </c>
      <c r="E42" s="21" t="str">
        <f aca="false">IFERROR(SUMIFS('Verbal Log'!$G$5:$G$1004,'Verbal Log'!$F$5:$F$1004,$A42,'Verbal Log'!$J$5:$J$1004,"Correct")/(SUMIFS('Verbal Log'!$G$5:$G$1004,'Verbal Log'!$F$5:$F$1004,$A42,'Verbal Log'!$J$5:$J$1004,"Correct")+SUMIFS('Verbal Log'!$G$5:$G$1004,'Verbal Log'!$F$5:$F$1004,$A42,'Verbal Log'!$J$5:$J$1004,"Wrong")),"")</f>
        <v/>
      </c>
      <c r="F42" s="22" t="str">
        <f aca="false">IFERROR(AVERAGEIFS('Verbal Log'!$G$5:$G$1004,'Verbal Log'!$F$5:$F$1004,$A42),"")</f>
        <v/>
      </c>
      <c r="G42" s="18" t="str">
        <f aca="false">IFERROR(AVERAGEIFS('Verbal Log'!$L$5:$L$1004,'Verbal Log'!$F$5:$F$1004,$A42,'Verbal Log'!$J$5:$J$1004,"Correct"),"")</f>
        <v/>
      </c>
      <c r="H42" s="18" t="str">
        <f aca="false">IFERROR(AVERAGEIFS('Verbal Log'!$L$5:$L$1004,'Verbal Log'!$F$5:$F$1004,$A42,'Verbal Log'!$J$5:$J$1004,"Wrong"),"")</f>
        <v/>
      </c>
      <c r="I42" s="18" t="s">
        <v>245</v>
      </c>
      <c r="J42" s="36" t="n">
        <f aca="false">COUNTIFS('Verbal Log'!$F$5:$F$1004,$A42,'Verbal Log'!$J$5:$J$1004,"Wrong")+COUNTIFS('Verbal Log'!$F$5:$F$1004,$A42,'Verbal Log'!$J$5:$J$1004,"Correct",'Verbal Log'!$K$5:$K$1004,"50-50")+COUNTIFS('Verbal Log'!$F$5:$F$1004,$A42,'Verbal Log'!$J$5:$J$1004,"Correct",'Verbal Log'!$K$5:$K$1004,"Guess")</f>
        <v>0</v>
      </c>
      <c r="K42" s="21" t="str">
        <f aca="true">IFERROR(COUNTIFS('Verbal Log'!$F$5:$F$1004,$A42,'Verbal Log'!$J$5:$J$1004,"Correct",'Verbal Log'!$B$5:$B$1004,"&gt;="&amp;(TODAY()-6))/(COUNTIFS('Verbal Log'!$F$5:$F$1004,$A42,'Verbal Log'!$J$5:$J$1004,"Correct",'Verbal Log'!$B$5:$B$1004,"&gt;="&amp;(TODAY()-6))+COUNTIFS('Verbal Log'!$F$5:$F$1004,$A42,'Verbal Log'!$J$5:$J$1004,"Wrong",'Verbal Log'!$B$5:$B$1004,"&gt;="&amp;(TODAY()-6))),"")</f>
        <v/>
      </c>
      <c r="L42" s="37" t="n">
        <f aca="false">IF(J42=0,0,J42+(1-D42)/10+ROW()/100000)</f>
        <v>0</v>
      </c>
    </row>
    <row r="43" customFormat="false" ht="15" hidden="false" customHeight="false" outlineLevel="0" collapsed="false">
      <c r="A43" s="17" t="str">
        <f aca="false">Lists!$D$25</f>
        <v>CR – Boldface / Role</v>
      </c>
      <c r="B43" s="36" t="n">
        <f aca="false">COUNTIFS('Verbal Log'!$F$5:$F$1004,$A43,'Verbal Log'!$J$5:$J$1004,"Correct")+COUNTIFS('Verbal Log'!$F$5:$F$1004,$A43,'Verbal Log'!$J$5:$J$1004,"Wrong")</f>
        <v>0</v>
      </c>
      <c r="C43" s="36" t="n">
        <f aca="false">COUNTIFS('Verbal Log'!$F$5:$F$1004,$A43,'Verbal Log'!$J$5:$J$1004,"Correct")</f>
        <v>0</v>
      </c>
      <c r="D43" s="21" t="str">
        <f aca="false">IF(B43=0,"",C43/B43)</f>
        <v/>
      </c>
      <c r="E43" s="21" t="str">
        <f aca="false">IFERROR(SUMIFS('Verbal Log'!$G$5:$G$1004,'Verbal Log'!$F$5:$F$1004,$A43,'Verbal Log'!$J$5:$J$1004,"Correct")/(SUMIFS('Verbal Log'!$G$5:$G$1004,'Verbal Log'!$F$5:$F$1004,$A43,'Verbal Log'!$J$5:$J$1004,"Correct")+SUMIFS('Verbal Log'!$G$5:$G$1004,'Verbal Log'!$F$5:$F$1004,$A43,'Verbal Log'!$J$5:$J$1004,"Wrong")),"")</f>
        <v/>
      </c>
      <c r="F43" s="22" t="str">
        <f aca="false">IFERROR(AVERAGEIFS('Verbal Log'!$G$5:$G$1004,'Verbal Log'!$F$5:$F$1004,$A43),"")</f>
        <v/>
      </c>
      <c r="G43" s="18" t="str">
        <f aca="false">IFERROR(AVERAGEIFS('Verbal Log'!$L$5:$L$1004,'Verbal Log'!$F$5:$F$1004,$A43,'Verbal Log'!$J$5:$J$1004,"Correct"),"")</f>
        <v/>
      </c>
      <c r="H43" s="18" t="str">
        <f aca="false">IFERROR(AVERAGEIFS('Verbal Log'!$L$5:$L$1004,'Verbal Log'!$F$5:$F$1004,$A43,'Verbal Log'!$J$5:$J$1004,"Wrong"),"")</f>
        <v/>
      </c>
      <c r="I43" s="18" t="s">
        <v>245</v>
      </c>
      <c r="J43" s="36" t="n">
        <f aca="false">COUNTIFS('Verbal Log'!$F$5:$F$1004,$A43,'Verbal Log'!$J$5:$J$1004,"Wrong")+COUNTIFS('Verbal Log'!$F$5:$F$1004,$A43,'Verbal Log'!$J$5:$J$1004,"Correct",'Verbal Log'!$K$5:$K$1004,"50-50")+COUNTIFS('Verbal Log'!$F$5:$F$1004,$A43,'Verbal Log'!$J$5:$J$1004,"Correct",'Verbal Log'!$K$5:$K$1004,"Guess")</f>
        <v>0</v>
      </c>
      <c r="K43" s="21" t="str">
        <f aca="true">IFERROR(COUNTIFS('Verbal Log'!$F$5:$F$1004,$A43,'Verbal Log'!$J$5:$J$1004,"Correct",'Verbal Log'!$B$5:$B$1004,"&gt;="&amp;(TODAY()-6))/(COUNTIFS('Verbal Log'!$F$5:$F$1004,$A43,'Verbal Log'!$J$5:$J$1004,"Correct",'Verbal Log'!$B$5:$B$1004,"&gt;="&amp;(TODAY()-6))+COUNTIFS('Verbal Log'!$F$5:$F$1004,$A43,'Verbal Log'!$J$5:$J$1004,"Wrong",'Verbal Log'!$B$5:$B$1004,"&gt;="&amp;(TODAY()-6))),"")</f>
        <v/>
      </c>
      <c r="L43" s="37" t="n">
        <f aca="false">IF(J43=0,0,J43+(1-D43)/10+ROW()/100000)</f>
        <v>0</v>
      </c>
    </row>
    <row r="44" customFormat="false" ht="15" hidden="false" customHeight="false" outlineLevel="0" collapsed="false">
      <c r="A44" s="17" t="str">
        <f aca="false">Lists!$D$26</f>
        <v>CR – Conclusion / Inference</v>
      </c>
      <c r="B44" s="36" t="n">
        <f aca="false">COUNTIFS('Verbal Log'!$F$5:$F$1004,$A44,'Verbal Log'!$J$5:$J$1004,"Correct")+COUNTIFS('Verbal Log'!$F$5:$F$1004,$A44,'Verbal Log'!$J$5:$J$1004,"Wrong")</f>
        <v>0</v>
      </c>
      <c r="C44" s="36" t="n">
        <f aca="false">COUNTIFS('Verbal Log'!$F$5:$F$1004,$A44,'Verbal Log'!$J$5:$J$1004,"Correct")</f>
        <v>0</v>
      </c>
      <c r="D44" s="21" t="str">
        <f aca="false">IF(B44=0,"",C44/B44)</f>
        <v/>
      </c>
      <c r="E44" s="21" t="str">
        <f aca="false">IFERROR(SUMIFS('Verbal Log'!$G$5:$G$1004,'Verbal Log'!$F$5:$F$1004,$A44,'Verbal Log'!$J$5:$J$1004,"Correct")/(SUMIFS('Verbal Log'!$G$5:$G$1004,'Verbal Log'!$F$5:$F$1004,$A44,'Verbal Log'!$J$5:$J$1004,"Correct")+SUMIFS('Verbal Log'!$G$5:$G$1004,'Verbal Log'!$F$5:$F$1004,$A44,'Verbal Log'!$J$5:$J$1004,"Wrong")),"")</f>
        <v/>
      </c>
      <c r="F44" s="22" t="str">
        <f aca="false">IFERROR(AVERAGEIFS('Verbal Log'!$G$5:$G$1004,'Verbal Log'!$F$5:$F$1004,$A44),"")</f>
        <v/>
      </c>
      <c r="G44" s="18" t="str">
        <f aca="false">IFERROR(AVERAGEIFS('Verbal Log'!$L$5:$L$1004,'Verbal Log'!$F$5:$F$1004,$A44,'Verbal Log'!$J$5:$J$1004,"Correct"),"")</f>
        <v/>
      </c>
      <c r="H44" s="18" t="str">
        <f aca="false">IFERROR(AVERAGEIFS('Verbal Log'!$L$5:$L$1004,'Verbal Log'!$F$5:$F$1004,$A44,'Verbal Log'!$J$5:$J$1004,"Wrong"),"")</f>
        <v/>
      </c>
      <c r="I44" s="18" t="s">
        <v>245</v>
      </c>
      <c r="J44" s="36" t="n">
        <f aca="false">COUNTIFS('Verbal Log'!$F$5:$F$1004,$A44,'Verbal Log'!$J$5:$J$1004,"Wrong")+COUNTIFS('Verbal Log'!$F$5:$F$1004,$A44,'Verbal Log'!$J$5:$J$1004,"Correct",'Verbal Log'!$K$5:$K$1004,"50-50")+COUNTIFS('Verbal Log'!$F$5:$F$1004,$A44,'Verbal Log'!$J$5:$J$1004,"Correct",'Verbal Log'!$K$5:$K$1004,"Guess")</f>
        <v>0</v>
      </c>
      <c r="K44" s="21" t="str">
        <f aca="true">IFERROR(COUNTIFS('Verbal Log'!$F$5:$F$1004,$A44,'Verbal Log'!$J$5:$J$1004,"Correct",'Verbal Log'!$B$5:$B$1004,"&gt;="&amp;(TODAY()-6))/(COUNTIFS('Verbal Log'!$F$5:$F$1004,$A44,'Verbal Log'!$J$5:$J$1004,"Correct",'Verbal Log'!$B$5:$B$1004,"&gt;="&amp;(TODAY()-6))+COUNTIFS('Verbal Log'!$F$5:$F$1004,$A44,'Verbal Log'!$J$5:$J$1004,"Wrong",'Verbal Log'!$B$5:$B$1004,"&gt;="&amp;(TODAY()-6))),"")</f>
        <v/>
      </c>
      <c r="L44" s="37" t="n">
        <f aca="false">IF(J44=0,0,J44+(1-D44)/10+ROW()/100000)</f>
        <v>0</v>
      </c>
    </row>
    <row r="45" customFormat="false" ht="15" hidden="false" customHeight="false" outlineLevel="0" collapsed="false">
      <c r="A45" s="17" t="str">
        <f aca="false">Lists!$D$27</f>
        <v>CR – Flaw</v>
      </c>
      <c r="B45" s="36" t="n">
        <f aca="false">COUNTIFS('Verbal Log'!$F$5:$F$1004,$A45,'Verbal Log'!$J$5:$J$1004,"Correct")+COUNTIFS('Verbal Log'!$F$5:$F$1004,$A45,'Verbal Log'!$J$5:$J$1004,"Wrong")</f>
        <v>0</v>
      </c>
      <c r="C45" s="36" t="n">
        <f aca="false">COUNTIFS('Verbal Log'!$F$5:$F$1004,$A45,'Verbal Log'!$J$5:$J$1004,"Correct")</f>
        <v>0</v>
      </c>
      <c r="D45" s="21" t="str">
        <f aca="false">IF(B45=0,"",C45/B45)</f>
        <v/>
      </c>
      <c r="E45" s="21" t="str">
        <f aca="false">IFERROR(SUMIFS('Verbal Log'!$G$5:$G$1004,'Verbal Log'!$F$5:$F$1004,$A45,'Verbal Log'!$J$5:$J$1004,"Correct")/(SUMIFS('Verbal Log'!$G$5:$G$1004,'Verbal Log'!$F$5:$F$1004,$A45,'Verbal Log'!$J$5:$J$1004,"Correct")+SUMIFS('Verbal Log'!$G$5:$G$1004,'Verbal Log'!$F$5:$F$1004,$A45,'Verbal Log'!$J$5:$J$1004,"Wrong")),"")</f>
        <v/>
      </c>
      <c r="F45" s="22" t="str">
        <f aca="false">IFERROR(AVERAGEIFS('Verbal Log'!$G$5:$G$1004,'Verbal Log'!$F$5:$F$1004,$A45),"")</f>
        <v/>
      </c>
      <c r="G45" s="18" t="str">
        <f aca="false">IFERROR(AVERAGEIFS('Verbal Log'!$L$5:$L$1004,'Verbal Log'!$F$5:$F$1004,$A45,'Verbal Log'!$J$5:$J$1004,"Correct"),"")</f>
        <v/>
      </c>
      <c r="H45" s="18" t="str">
        <f aca="false">IFERROR(AVERAGEIFS('Verbal Log'!$L$5:$L$1004,'Verbal Log'!$F$5:$F$1004,$A45,'Verbal Log'!$J$5:$J$1004,"Wrong"),"")</f>
        <v/>
      </c>
      <c r="I45" s="18" t="s">
        <v>245</v>
      </c>
      <c r="J45" s="36" t="n">
        <f aca="false">COUNTIFS('Verbal Log'!$F$5:$F$1004,$A45,'Verbal Log'!$J$5:$J$1004,"Wrong")+COUNTIFS('Verbal Log'!$F$5:$F$1004,$A45,'Verbal Log'!$J$5:$J$1004,"Correct",'Verbal Log'!$K$5:$K$1004,"50-50")+COUNTIFS('Verbal Log'!$F$5:$F$1004,$A45,'Verbal Log'!$J$5:$J$1004,"Correct",'Verbal Log'!$K$5:$K$1004,"Guess")</f>
        <v>0</v>
      </c>
      <c r="K45" s="21" t="str">
        <f aca="true">IFERROR(COUNTIFS('Verbal Log'!$F$5:$F$1004,$A45,'Verbal Log'!$J$5:$J$1004,"Correct",'Verbal Log'!$B$5:$B$1004,"&gt;="&amp;(TODAY()-6))/(COUNTIFS('Verbal Log'!$F$5:$F$1004,$A45,'Verbal Log'!$J$5:$J$1004,"Correct",'Verbal Log'!$B$5:$B$1004,"&gt;="&amp;(TODAY()-6))+COUNTIFS('Verbal Log'!$F$5:$F$1004,$A45,'Verbal Log'!$J$5:$J$1004,"Wrong",'Verbal Log'!$B$5:$B$1004,"&gt;="&amp;(TODAY()-6))),"")</f>
        <v/>
      </c>
      <c r="L45" s="37" t="n">
        <f aca="false">IF(J45=0,0,J45+(1-D45)/10+ROW()/100000)</f>
        <v>0</v>
      </c>
    </row>
    <row r="48" customFormat="false" ht="31.5" hidden="false" customHeight="true" outlineLevel="0" collapsed="false">
      <c r="A48" s="16" t="s">
        <v>110</v>
      </c>
      <c r="B48" s="16" t="s">
        <v>248</v>
      </c>
      <c r="C48" s="16" t="s">
        <v>249</v>
      </c>
      <c r="D48" s="16" t="s">
        <v>250</v>
      </c>
      <c r="E48" s="16" t="s">
        <v>251</v>
      </c>
    </row>
    <row r="49" customFormat="false" ht="15" hidden="false" customHeight="false" outlineLevel="0" collapsed="false">
      <c r="A49" s="17" t="str">
        <f aca="false">Lists!$O$5</f>
        <v>Content gap</v>
      </c>
      <c r="B49" s="36" t="n">
        <f aca="false">COUNTIFS('Verbal Log'!$O$5:$O$1004,$A49,'Verbal Log'!$J$5:$J$1004,"Wrong")</f>
        <v>0</v>
      </c>
      <c r="C49" s="36" t="n">
        <f aca="false">COUNTIFS('Verbal Log'!$O$5:$O$1004,$A49,'Verbal Log'!$J$5:$J$1004,"Correct")</f>
        <v>0</v>
      </c>
      <c r="D49" s="36" t="n">
        <f aca="false">B49+C49</f>
        <v>0</v>
      </c>
      <c r="E49" s="21" t="n">
        <f aca="false">IF(SUM($D$49:$D$58)=0,"",D49/SUM($D$49:$D$58))</f>
        <v>0</v>
      </c>
    </row>
    <row r="50" customFormat="false" ht="15" hidden="false" customHeight="false" outlineLevel="0" collapsed="false">
      <c r="A50" s="17" t="str">
        <f aca="false">Lists!$O$6</f>
        <v>Misread question / passage</v>
      </c>
      <c r="B50" s="36" t="n">
        <f aca="false">COUNTIFS('Verbal Log'!$O$5:$O$1004,$A50,'Verbal Log'!$J$5:$J$1004,"Wrong")</f>
        <v>1</v>
      </c>
      <c r="C50" s="36" t="n">
        <f aca="false">COUNTIFS('Verbal Log'!$O$5:$O$1004,$A50,'Verbal Log'!$J$5:$J$1004,"Correct")</f>
        <v>0</v>
      </c>
      <c r="D50" s="36" t="n">
        <f aca="false">B50+C50</f>
        <v>1</v>
      </c>
      <c r="E50" s="21" t="n">
        <f aca="false">IF(SUM($D$49:$D$58)=0,"",D50/SUM($D$49:$D$58))</f>
        <v>0.166666666666667</v>
      </c>
    </row>
    <row r="51" customFormat="false" ht="15" hidden="false" customHeight="false" outlineLevel="0" collapsed="false">
      <c r="A51" s="17" t="str">
        <f aca="false">Lists!$O$7</f>
        <v>Calculation slip</v>
      </c>
      <c r="B51" s="36" t="n">
        <f aca="false">COUNTIFS('Verbal Log'!$O$5:$O$1004,$A51,'Verbal Log'!$J$5:$J$1004,"Wrong")</f>
        <v>0</v>
      </c>
      <c r="C51" s="36" t="n">
        <f aca="false">COUNTIFS('Verbal Log'!$O$5:$O$1004,$A51,'Verbal Log'!$J$5:$J$1004,"Correct")</f>
        <v>0</v>
      </c>
      <c r="D51" s="36" t="n">
        <f aca="false">B51+C51</f>
        <v>0</v>
      </c>
      <c r="E51" s="21" t="n">
        <f aca="false">IF(SUM($D$49:$D$58)=0,"",D51/SUM($D$49:$D$58))</f>
        <v>0</v>
      </c>
    </row>
    <row r="52" customFormat="false" ht="15" hidden="false" customHeight="false" outlineLevel="0" collapsed="false">
      <c r="A52" s="17" t="str">
        <f aca="false">Lists!$O$8</f>
        <v>Fell for trap answer</v>
      </c>
      <c r="B52" s="36" t="n">
        <f aca="false">COUNTIFS('Verbal Log'!$O$5:$O$1004,$A52,'Verbal Log'!$J$5:$J$1004,"Wrong")</f>
        <v>2</v>
      </c>
      <c r="C52" s="36" t="n">
        <f aca="false">COUNTIFS('Verbal Log'!$O$5:$O$1004,$A52,'Verbal Log'!$J$5:$J$1004,"Correct")</f>
        <v>0</v>
      </c>
      <c r="D52" s="36" t="n">
        <f aca="false">B52+C52</f>
        <v>2</v>
      </c>
      <c r="E52" s="21" t="n">
        <f aca="false">IF(SUM($D$49:$D$58)=0,"",D52/SUM($D$49:$D$58))</f>
        <v>0.333333333333333</v>
      </c>
    </row>
    <row r="53" customFormat="false" ht="15" hidden="false" customHeight="false" outlineLevel="0" collapsed="false">
      <c r="A53" s="17" t="str">
        <f aca="false">Lists!$O$9</f>
        <v>Vocabulary unknown</v>
      </c>
      <c r="B53" s="36" t="n">
        <f aca="false">COUNTIFS('Verbal Log'!$O$5:$O$1004,$A53,'Verbal Log'!$J$5:$J$1004,"Wrong")</f>
        <v>0</v>
      </c>
      <c r="C53" s="36" t="n">
        <f aca="false">COUNTIFS('Verbal Log'!$O$5:$O$1004,$A53,'Verbal Log'!$J$5:$J$1004,"Correct")</f>
        <v>1</v>
      </c>
      <c r="D53" s="36" t="n">
        <f aca="false">B53+C53</f>
        <v>1</v>
      </c>
      <c r="E53" s="21" t="n">
        <f aca="false">IF(SUM($D$49:$D$58)=0,"",D53/SUM($D$49:$D$58))</f>
        <v>0.166666666666667</v>
      </c>
    </row>
    <row r="54" customFormat="false" ht="15" hidden="false" customHeight="false" outlineLevel="0" collapsed="false">
      <c r="A54" s="17" t="str">
        <f aca="false">Lists!$O$10</f>
        <v>Out of scope / over-inference</v>
      </c>
      <c r="B54" s="36" t="n">
        <f aca="false">COUNTIFS('Verbal Log'!$O$5:$O$1004,$A54,'Verbal Log'!$J$5:$J$1004,"Wrong")</f>
        <v>1</v>
      </c>
      <c r="C54" s="36" t="n">
        <f aca="false">COUNTIFS('Verbal Log'!$O$5:$O$1004,$A54,'Verbal Log'!$J$5:$J$1004,"Correct")</f>
        <v>0</v>
      </c>
      <c r="D54" s="36" t="n">
        <f aca="false">B54+C54</f>
        <v>1</v>
      </c>
      <c r="E54" s="21" t="n">
        <f aca="false">IF(SUM($D$49:$D$58)=0,"",D54/SUM($D$49:$D$58))</f>
        <v>0.166666666666667</v>
      </c>
    </row>
    <row r="55" customFormat="false" ht="15" hidden="false" customHeight="false" outlineLevel="0" collapsed="false">
      <c r="A55" s="17" t="str">
        <f aca="false">Lists!$O$11</f>
        <v>Too slow / got stuck</v>
      </c>
      <c r="B55" s="36" t="n">
        <f aca="false">COUNTIFS('Verbal Log'!$O$5:$O$1004,$A55,'Verbal Log'!$J$5:$J$1004,"Wrong")</f>
        <v>0</v>
      </c>
      <c r="C55" s="36" t="n">
        <f aca="false">COUNTIFS('Verbal Log'!$O$5:$O$1004,$A55,'Verbal Log'!$J$5:$J$1004,"Correct")</f>
        <v>0</v>
      </c>
      <c r="D55" s="36" t="n">
        <f aca="false">B55+C55</f>
        <v>0</v>
      </c>
      <c r="E55" s="21" t="n">
        <f aca="false">IF(SUM($D$49:$D$58)=0,"",D55/SUM($D$49:$D$58))</f>
        <v>0</v>
      </c>
    </row>
    <row r="56" customFormat="false" ht="15" hidden="false" customHeight="false" outlineLevel="0" collapsed="false">
      <c r="A56" s="17" t="str">
        <f aca="false">Lists!$O$12</f>
        <v>Rushed</v>
      </c>
      <c r="B56" s="36" t="n">
        <f aca="false">COUNTIFS('Verbal Log'!$O$5:$O$1004,$A56,'Verbal Log'!$J$5:$J$1004,"Wrong")</f>
        <v>1</v>
      </c>
      <c r="C56" s="36" t="n">
        <f aca="false">COUNTIFS('Verbal Log'!$O$5:$O$1004,$A56,'Verbal Log'!$J$5:$J$1004,"Correct")</f>
        <v>0</v>
      </c>
      <c r="D56" s="36" t="n">
        <f aca="false">B56+C56</f>
        <v>1</v>
      </c>
      <c r="E56" s="21" t="n">
        <f aca="false">IF(SUM($D$49:$D$58)=0,"",D56/SUM($D$49:$D$58))</f>
        <v>0.166666666666667</v>
      </c>
    </row>
    <row r="57" customFormat="false" ht="15" hidden="false" customHeight="false" outlineLevel="0" collapsed="false">
      <c r="A57" s="17" t="str">
        <f aca="false">Lists!$O$13</f>
        <v>Pure guess</v>
      </c>
      <c r="B57" s="36" t="n">
        <f aca="false">COUNTIFS('Verbal Log'!$O$5:$O$1004,$A57,'Verbal Log'!$J$5:$J$1004,"Wrong")</f>
        <v>0</v>
      </c>
      <c r="C57" s="36" t="n">
        <f aca="false">COUNTIFS('Verbal Log'!$O$5:$O$1004,$A57,'Verbal Log'!$J$5:$J$1004,"Correct")</f>
        <v>0</v>
      </c>
      <c r="D57" s="36" t="n">
        <f aca="false">B57+C57</f>
        <v>0</v>
      </c>
      <c r="E57" s="21" t="n">
        <f aca="false">IF(SUM($D$49:$D$58)=0,"",D57/SUM($D$49:$D$58))</f>
        <v>0</v>
      </c>
    </row>
    <row r="58" customFormat="false" ht="15" hidden="false" customHeight="false" outlineLevel="0" collapsed="false">
      <c r="A58" s="17" t="str">
        <f aca="false">Lists!$O$14</f>
        <v>Other</v>
      </c>
      <c r="B58" s="36" t="n">
        <f aca="false">COUNTIFS('Verbal Log'!$O$5:$O$1004,$A58,'Verbal Log'!$J$5:$J$1004,"Wrong")</f>
        <v>0</v>
      </c>
      <c r="C58" s="36" t="n">
        <f aca="false">COUNTIFS('Verbal Log'!$O$5:$O$1004,$A58,'Verbal Log'!$J$5:$J$1004,"Correct")</f>
        <v>0</v>
      </c>
      <c r="D58" s="36" t="n">
        <f aca="false">B58+C58</f>
        <v>0</v>
      </c>
      <c r="E58" s="21" t="n">
        <f aca="false">IF(SUM($D$49:$D$58)=0,"",D58/SUM($D$49:$D$58))</f>
        <v>0</v>
      </c>
    </row>
  </sheetData>
  <conditionalFormatting sqref="D5:K12">
    <cfRule type="expression" priority="2" aboveAverage="0" equalAverage="0" bottom="0" percent="0" rank="0" text="" dxfId="15">
      <formula>AND($B5&gt;0,$B5&lt;Lists!$Y$7)</formula>
    </cfRule>
  </conditionalFormatting>
  <conditionalFormatting sqref="D17:K19">
    <cfRule type="expression" priority="3" aboveAverage="0" equalAverage="0" bottom="0" percent="0" rank="0" text="" dxfId="15">
      <formula>AND($B17&gt;0,$B17&lt;Lists!$Y$7)</formula>
    </cfRule>
  </conditionalFormatting>
  <conditionalFormatting sqref="D23:K45">
    <cfRule type="expression" priority="4" aboveAverage="0" equalAverage="0" bottom="0" percent="0" rank="0" text="" dxfId="15">
      <formula>AND($B23&gt;0,$B23&lt;Lists!$Y$7)</formula>
    </cfRule>
  </conditionalFormatting>
  <conditionalFormatting sqref="D5:E13">
    <cfRule type="colorScale" priority="5">
      <colorScale>
        <cfvo type="num" val="0.4"/>
        <cfvo type="num" val="0.7"/>
        <cfvo type="num" val="0.9"/>
        <color rgb="FFF4CCCC"/>
        <color rgb="FFFFF2CC"/>
        <color rgb="FFD9EAD3"/>
      </colorScale>
    </cfRule>
  </conditionalFormatting>
  <conditionalFormatting sqref="K5:K13">
    <cfRule type="colorScale" priority="6">
      <colorScale>
        <cfvo type="num" val="0.4"/>
        <cfvo type="num" val="0.7"/>
        <cfvo type="num" val="0.9"/>
        <color rgb="FFF4CCCC"/>
        <color rgb="FFFFF2CC"/>
        <color rgb="FFD9EAD3"/>
      </colorScale>
    </cfRule>
  </conditionalFormatting>
  <conditionalFormatting sqref="D17:E19">
    <cfRule type="colorScale" priority="7">
      <colorScale>
        <cfvo type="num" val="0.4"/>
        <cfvo type="num" val="0.7"/>
        <cfvo type="num" val="0.9"/>
        <color rgb="FFF4CCCC"/>
        <color rgb="FFFFF2CC"/>
        <color rgb="FFD9EAD3"/>
      </colorScale>
    </cfRule>
  </conditionalFormatting>
  <conditionalFormatting sqref="K17:K19">
    <cfRule type="colorScale" priority="8">
      <colorScale>
        <cfvo type="num" val="0.4"/>
        <cfvo type="num" val="0.7"/>
        <cfvo type="num" val="0.9"/>
        <color rgb="FFF4CCCC"/>
        <color rgb="FFFFF2CC"/>
        <color rgb="FFD9EAD3"/>
      </colorScale>
    </cfRule>
  </conditionalFormatting>
  <conditionalFormatting sqref="D23:E45">
    <cfRule type="colorScale" priority="9">
      <colorScale>
        <cfvo type="num" val="0.4"/>
        <cfvo type="num" val="0.7"/>
        <cfvo type="num" val="0.9"/>
        <color rgb="FFF4CCCC"/>
        <color rgb="FFFFF2CC"/>
        <color rgb="FFD9EAD3"/>
      </colorScale>
    </cfRule>
  </conditionalFormatting>
  <conditionalFormatting sqref="K23:K45">
    <cfRule type="colorScale" priority="10">
      <colorScale>
        <cfvo type="num" val="0.4"/>
        <cfvo type="num" val="0.7"/>
        <cfvo type="num" val="0.9"/>
        <color rgb="FFF4CCCC"/>
        <color rgb="FFFFF2CC"/>
        <color rgb="FFD9EAD3"/>
      </colorScale>
    </cfRule>
  </conditionalFormatting>
  <conditionalFormatting sqref="G5:H5">
    <cfRule type="expression" priority="11" aboveAverage="0" equalAverage="0" bottom="0" percent="0" rank="0" text="" dxfId="13">
      <formula>AND(ISNUMBER(G5),ISNUMBER($I5),G5&gt;$I5)</formula>
    </cfRule>
  </conditionalFormatting>
  <conditionalFormatting sqref="G6:H6">
    <cfRule type="expression" priority="12" aboveAverage="0" equalAverage="0" bottom="0" percent="0" rank="0" text="" dxfId="13">
      <formula>AND(ISNUMBER(G6),ISNUMBER($I6),G6&gt;$I6)</formula>
    </cfRule>
  </conditionalFormatting>
  <conditionalFormatting sqref="G7:H7">
    <cfRule type="expression" priority="13" aboveAverage="0" equalAverage="0" bottom="0" percent="0" rank="0" text="" dxfId="13">
      <formula>AND(ISNUMBER(G7),ISNUMBER($I7),G7&gt;$I7)</formula>
    </cfRule>
  </conditionalFormatting>
  <conditionalFormatting sqref="G8:H8">
    <cfRule type="expression" priority="14" aboveAverage="0" equalAverage="0" bottom="0" percent="0" rank="0" text="" dxfId="13">
      <formula>AND(ISNUMBER(G8),ISNUMBER($I8),G8&gt;$I8)</formula>
    </cfRule>
  </conditionalFormatting>
  <conditionalFormatting sqref="G9:H9">
    <cfRule type="expression" priority="15" aboveAverage="0" equalAverage="0" bottom="0" percent="0" rank="0" text="" dxfId="13">
      <formula>AND(ISNUMBER(G9),ISNUMBER($I9),G9&gt;$I9)</formula>
    </cfRule>
  </conditionalFormatting>
  <conditionalFormatting sqref="G10:H10">
    <cfRule type="expression" priority="16" aboveAverage="0" equalAverage="0" bottom="0" percent="0" rank="0" text="" dxfId="13">
      <formula>AND(ISNUMBER(G10),ISNUMBER($I10),G10&gt;$I10)</formula>
    </cfRule>
  </conditionalFormatting>
  <conditionalFormatting sqref="G11:H11">
    <cfRule type="expression" priority="17" aboveAverage="0" equalAverage="0" bottom="0" percent="0" rank="0" text="" dxfId="13">
      <formula>AND(ISNUMBER(G11),ISNUMBER($I11),G11&gt;$I11)</formula>
    </cfRule>
  </conditionalFormatting>
  <conditionalFormatting sqref="G12:H12">
    <cfRule type="expression" priority="18" aboveAverage="0" equalAverage="0" bottom="0" percent="0" rank="0" text="" dxfId="13">
      <formula>AND(ISNUMBER(G12),ISNUMBER($I12),G12&gt;$I12)</formula>
    </cfRule>
  </conditionalFormatting>
  <conditionalFormatting sqref="G13:H13">
    <cfRule type="expression" priority="19" aboveAverage="0" equalAverage="0" bottom="0" percent="0" rank="0" text="" dxfId="13">
      <formula>AND(ISNUMBER(G13),ISNUMBER($I13),G13&gt;$I13)</formula>
    </cfRule>
  </conditionalFormatting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5B7FA6"/>
    <pageSetUpPr fitToPage="true"/>
  </sheetPr>
  <dimension ref="A1:L6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3" topLeftCell="B4" activePane="bottomRight" state="frozen"/>
      <selection pane="topLeft" activeCell="A1" activeCellId="0" sqref="A1"/>
      <selection pane="topRight" activeCell="B1" activeCellId="0" sqref="B1"/>
      <selection pane="bottomLeft" activeCell="A4" activeCellId="0" sqref="A4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0"/>
    <col collapsed="false" customWidth="true" hidden="false" outlineLevel="0" max="3" min="2" style="0" width="11"/>
    <col collapsed="false" customWidth="true" hidden="false" outlineLevel="0" max="4" min="4" style="0" width="12"/>
    <col collapsed="false" customWidth="true" hidden="false" outlineLevel="0" max="5" min="5" style="0" width="15"/>
    <col collapsed="false" customWidth="true" hidden="false" outlineLevel="0" max="6" min="6" style="0" width="11"/>
    <col collapsed="false" customWidth="true" hidden="false" outlineLevel="0" max="8" min="7" style="0" width="13"/>
    <col collapsed="false" customWidth="true" hidden="false" outlineLevel="0" max="9" min="9" style="0" width="10"/>
    <col collapsed="false" customWidth="true" hidden="false" outlineLevel="0" max="10" min="10" style="0" width="12"/>
    <col collapsed="false" customWidth="true" hidden="false" outlineLevel="0" max="11" min="11" style="0" width="13"/>
    <col collapsed="false" customWidth="true" hidden="false" outlineLevel="0" max="12" min="12" style="0" width="10"/>
  </cols>
  <sheetData>
    <row r="1" customFormat="false" ht="19.7" hidden="false" customHeight="false" outlineLevel="0" collapsed="false">
      <c r="A1" s="1" t="s">
        <v>252</v>
      </c>
    </row>
    <row r="2" customFormat="false" ht="15" hidden="false" customHeight="false" outlineLevel="0" collapsed="false">
      <c r="A2" s="2" t="s">
        <v>231</v>
      </c>
    </row>
    <row r="3" customFormat="false" ht="15" hidden="false" customHeight="false" outlineLevel="0" collapsed="false">
      <c r="A3" s="15" t="s">
        <v>232</v>
      </c>
      <c r="L3" s="35" t="s">
        <v>233</v>
      </c>
    </row>
    <row r="4" customFormat="false" ht="31.5" hidden="false" customHeight="true" outlineLevel="0" collapsed="false">
      <c r="A4" s="16" t="s">
        <v>120</v>
      </c>
      <c r="B4" s="16" t="s">
        <v>108</v>
      </c>
      <c r="C4" s="16" t="s">
        <v>148</v>
      </c>
      <c r="D4" s="16" t="s">
        <v>33</v>
      </c>
      <c r="E4" s="16" t="s">
        <v>234</v>
      </c>
      <c r="F4" s="16" t="s">
        <v>235</v>
      </c>
      <c r="G4" s="16" t="s">
        <v>236</v>
      </c>
      <c r="H4" s="16" t="s">
        <v>237</v>
      </c>
      <c r="I4" s="16" t="s">
        <v>238</v>
      </c>
      <c r="J4" s="16" t="s">
        <v>239</v>
      </c>
      <c r="K4" s="16" t="s">
        <v>240</v>
      </c>
      <c r="L4" s="16" t="s">
        <v>241</v>
      </c>
    </row>
    <row r="5" customFormat="false" ht="15" hidden="false" customHeight="false" outlineLevel="0" collapsed="false">
      <c r="A5" s="17" t="str">
        <f aca="false">Lists!$F$5</f>
        <v>QC</v>
      </c>
      <c r="B5" s="36" t="n">
        <f aca="false">COUNTIFS('Quant Log'!$E$5:$E$1004,$A5,'Quant Log'!$J$5:$J$1004,"Correct")+COUNTIFS('Quant Log'!$E$5:$E$1004,$A5,'Quant Log'!$J$5:$J$1004,"Wrong")</f>
        <v>4</v>
      </c>
      <c r="C5" s="36" t="n">
        <f aca="false">COUNTIFS('Quant Log'!$E$5:$E$1004,$A5,'Quant Log'!$J$5:$J$1004,"Correct")</f>
        <v>3</v>
      </c>
      <c r="D5" s="21" t="n">
        <f aca="false">IF(B5=0,"",C5/B5)</f>
        <v>0.75</v>
      </c>
      <c r="E5" s="21" t="n">
        <f aca="false">IFERROR(SUMIFS('Quant Log'!$G$5:$G$1004,'Quant Log'!$E$5:$E$1004,$A5,'Quant Log'!$J$5:$J$1004,"Correct")/(SUMIFS('Quant Log'!$G$5:$G$1004,'Quant Log'!$E$5:$E$1004,$A5,'Quant Log'!$J$5:$J$1004,"Correct")+SUMIFS('Quant Log'!$G$5:$G$1004,'Quant Log'!$E$5:$E$1004,$A5,'Quant Log'!$J$5:$J$1004,"Wrong")),"")</f>
        <v>0.703703703703704</v>
      </c>
      <c r="F5" s="22" t="n">
        <f aca="false">IFERROR(AVERAGEIFS('Quant Log'!$G$5:$G$1004,'Quant Log'!$E$5:$E$1004,$A5),"")</f>
        <v>3.375</v>
      </c>
      <c r="G5" s="18" t="n">
        <f aca="false">IFERROR(AVERAGEIFS('Quant Log'!$L$5:$L$1004,'Quant Log'!$E$5:$E$1004,$A5,'Quant Log'!$J$5:$J$1004,"Correct"),"")</f>
        <v>61.6666666666667</v>
      </c>
      <c r="H5" s="18" t="n">
        <f aca="false">IFERROR(AVERAGEIFS('Quant Log'!$L$5:$L$1004,'Quant Log'!$E$5:$E$1004,$A5,'Quant Log'!$J$5:$J$1004,"Wrong"),"")</f>
        <v>40</v>
      </c>
      <c r="I5" s="18" t="n">
        <f aca="false">IFERROR(INDEX(Lists!$G$5:$G$9,MATCH(A5,Lists!$F$5:$F$9,0)),"")</f>
        <v>75</v>
      </c>
      <c r="J5" s="36" t="n">
        <f aca="false">COUNTIFS('Quant Log'!$E$5:$E$1004,$A5,'Quant Log'!$J$5:$J$1004,"Wrong")+COUNTIFS('Quant Log'!$E$5:$E$1004,$A5,'Quant Log'!$J$5:$J$1004,"Correct",'Quant Log'!$K$5:$K$1004,"50-50")+COUNTIFS('Quant Log'!$E$5:$E$1004,$A5,'Quant Log'!$J$5:$J$1004,"Correct",'Quant Log'!$K$5:$K$1004,"Guess")</f>
        <v>1</v>
      </c>
      <c r="K5" s="21" t="n">
        <f aca="true">IFERROR(COUNTIFS('Quant Log'!$E$5:$E$1004,$A5,'Quant Log'!$J$5:$J$1004,"Correct",'Quant Log'!$B$5:$B$1004,"&gt;="&amp;(TODAY()-6))/(COUNTIFS('Quant Log'!$E$5:$E$1004,$A5,'Quant Log'!$J$5:$J$1004,"Correct",'Quant Log'!$B$5:$B$1004,"&gt;="&amp;(TODAY()-6))+COUNTIFS('Quant Log'!$E$5:$E$1004,$A5,'Quant Log'!$J$5:$J$1004,"Wrong",'Quant Log'!$B$5:$B$1004,"&gt;="&amp;(TODAY()-6))),"")</f>
        <v>1</v>
      </c>
      <c r="L5" s="37" t="n">
        <f aca="false">IF(J5=0,0,J5+(1-D5)/10+ROW()/100000)</f>
        <v>1.02505</v>
      </c>
    </row>
    <row r="6" customFormat="false" ht="15" hidden="false" customHeight="false" outlineLevel="0" collapsed="false">
      <c r="A6" s="17" t="str">
        <f aca="false">Lists!$F$6</f>
        <v>PS</v>
      </c>
      <c r="B6" s="36" t="n">
        <f aca="false">COUNTIFS('Quant Log'!$E$5:$E$1004,$A6,'Quant Log'!$J$5:$J$1004,"Correct")+COUNTIFS('Quant Log'!$E$5:$E$1004,$A6,'Quant Log'!$J$5:$J$1004,"Wrong")</f>
        <v>4</v>
      </c>
      <c r="C6" s="36" t="n">
        <f aca="false">COUNTIFS('Quant Log'!$E$5:$E$1004,$A6,'Quant Log'!$J$5:$J$1004,"Correct")</f>
        <v>2</v>
      </c>
      <c r="D6" s="21" t="n">
        <f aca="false">IF(B6=0,"",C6/B6)</f>
        <v>0.5</v>
      </c>
      <c r="E6" s="21" t="n">
        <f aca="false">IFERROR(SUMIFS('Quant Log'!$G$5:$G$1004,'Quant Log'!$E$5:$E$1004,$A6,'Quant Log'!$J$5:$J$1004,"Correct")/(SUMIFS('Quant Log'!$G$5:$G$1004,'Quant Log'!$E$5:$E$1004,$A6,'Quant Log'!$J$5:$J$1004,"Correct")+SUMIFS('Quant Log'!$G$5:$G$1004,'Quant Log'!$E$5:$E$1004,$A6,'Quant Log'!$J$5:$J$1004,"Wrong")),"")</f>
        <v>0.454545454545455</v>
      </c>
      <c r="F6" s="22" t="n">
        <f aca="false">IFERROR(AVERAGEIFS('Quant Log'!$G$5:$G$1004,'Quant Log'!$E$5:$E$1004,$A6),"")</f>
        <v>4.125</v>
      </c>
      <c r="G6" s="18" t="n">
        <f aca="false">IFERROR(AVERAGEIFS('Quant Log'!$L$5:$L$1004,'Quant Log'!$E$5:$E$1004,$A6,'Quant Log'!$J$5:$J$1004,"Correct"),"")</f>
        <v>115</v>
      </c>
      <c r="H6" s="18" t="n">
        <f aca="false">IFERROR(AVERAGEIFS('Quant Log'!$L$5:$L$1004,'Quant Log'!$E$5:$E$1004,$A6,'Quant Log'!$J$5:$J$1004,"Wrong"),"")</f>
        <v>152.5</v>
      </c>
      <c r="I6" s="18" t="n">
        <f aca="false">IFERROR(INDEX(Lists!$G$5:$G$9,MATCH(A6,Lists!$F$5:$F$9,0)),"")</f>
        <v>115</v>
      </c>
      <c r="J6" s="36" t="n">
        <f aca="false">COUNTIFS('Quant Log'!$E$5:$E$1004,$A6,'Quant Log'!$J$5:$J$1004,"Wrong")+COUNTIFS('Quant Log'!$E$5:$E$1004,$A6,'Quant Log'!$J$5:$J$1004,"Correct",'Quant Log'!$K$5:$K$1004,"50-50")+COUNTIFS('Quant Log'!$E$5:$E$1004,$A6,'Quant Log'!$J$5:$J$1004,"Correct",'Quant Log'!$K$5:$K$1004,"Guess")</f>
        <v>3</v>
      </c>
      <c r="K6" s="21" t="n">
        <f aca="true">IFERROR(COUNTIFS('Quant Log'!$E$5:$E$1004,$A6,'Quant Log'!$J$5:$J$1004,"Correct",'Quant Log'!$B$5:$B$1004,"&gt;="&amp;(TODAY()-6))/(COUNTIFS('Quant Log'!$E$5:$E$1004,$A6,'Quant Log'!$J$5:$J$1004,"Correct",'Quant Log'!$B$5:$B$1004,"&gt;="&amp;(TODAY()-6))+COUNTIFS('Quant Log'!$E$5:$E$1004,$A6,'Quant Log'!$J$5:$J$1004,"Wrong",'Quant Log'!$B$5:$B$1004,"&gt;="&amp;(TODAY()-6))),"")</f>
        <v>0.666666666666667</v>
      </c>
      <c r="L6" s="37" t="n">
        <f aca="false">IF(J6=0,0,J6+(1-D6)/10+ROW()/100000)</f>
        <v>3.05006</v>
      </c>
    </row>
    <row r="7" customFormat="false" ht="15" hidden="false" customHeight="false" outlineLevel="0" collapsed="false">
      <c r="A7" s="17" t="str">
        <f aca="false">Lists!$F$7</f>
        <v>MAC</v>
      </c>
      <c r="B7" s="36" t="n">
        <f aca="false">COUNTIFS('Quant Log'!$E$5:$E$1004,$A7,'Quant Log'!$J$5:$J$1004,"Correct")+COUNTIFS('Quant Log'!$E$5:$E$1004,$A7,'Quant Log'!$J$5:$J$1004,"Wrong")</f>
        <v>1</v>
      </c>
      <c r="C7" s="36" t="n">
        <f aca="false">COUNTIFS('Quant Log'!$E$5:$E$1004,$A7,'Quant Log'!$J$5:$J$1004,"Correct")</f>
        <v>0</v>
      </c>
      <c r="D7" s="21" t="n">
        <f aca="false">IF(B7=0,"",C7/B7)</f>
        <v>0</v>
      </c>
      <c r="E7" s="21" t="n">
        <f aca="false">IFERROR(SUMIFS('Quant Log'!$G$5:$G$1004,'Quant Log'!$E$5:$E$1004,$A7,'Quant Log'!$J$5:$J$1004,"Correct")/(SUMIFS('Quant Log'!$G$5:$G$1004,'Quant Log'!$E$5:$E$1004,$A7,'Quant Log'!$J$5:$J$1004,"Correct")+SUMIFS('Quant Log'!$G$5:$G$1004,'Quant Log'!$E$5:$E$1004,$A7,'Quant Log'!$J$5:$J$1004,"Wrong")),"")</f>
        <v>0</v>
      </c>
      <c r="F7" s="22" t="n">
        <f aca="false">IFERROR(AVERAGEIFS('Quant Log'!$G$5:$G$1004,'Quant Log'!$E$5:$E$1004,$A7),"")</f>
        <v>4.5</v>
      </c>
      <c r="G7" s="18" t="str">
        <f aca="false">IFERROR(AVERAGEIFS('Quant Log'!$L$5:$L$1004,'Quant Log'!$E$5:$E$1004,$A7,'Quant Log'!$J$5:$J$1004,"Correct"),"")</f>
        <v/>
      </c>
      <c r="H7" s="18" t="n">
        <f aca="false">IFERROR(AVERAGEIFS('Quant Log'!$L$5:$L$1004,'Quant Log'!$E$5:$E$1004,$A7,'Quant Log'!$J$5:$J$1004,"Wrong"),"")</f>
        <v>150</v>
      </c>
      <c r="I7" s="18" t="n">
        <f aca="false">IFERROR(INDEX(Lists!$G$5:$G$9,MATCH(A7,Lists!$F$5:$F$9,0)),"")</f>
        <v>120</v>
      </c>
      <c r="J7" s="36" t="n">
        <f aca="false">COUNTIFS('Quant Log'!$E$5:$E$1004,$A7,'Quant Log'!$J$5:$J$1004,"Wrong")+COUNTIFS('Quant Log'!$E$5:$E$1004,$A7,'Quant Log'!$J$5:$J$1004,"Correct",'Quant Log'!$K$5:$K$1004,"50-50")+COUNTIFS('Quant Log'!$E$5:$E$1004,$A7,'Quant Log'!$J$5:$J$1004,"Correct",'Quant Log'!$K$5:$K$1004,"Guess")</f>
        <v>1</v>
      </c>
      <c r="K7" s="21" t="str">
        <f aca="true">IFERROR(COUNTIFS('Quant Log'!$E$5:$E$1004,$A7,'Quant Log'!$J$5:$J$1004,"Correct",'Quant Log'!$B$5:$B$1004,"&gt;="&amp;(TODAY()-6))/(COUNTIFS('Quant Log'!$E$5:$E$1004,$A7,'Quant Log'!$J$5:$J$1004,"Correct",'Quant Log'!$B$5:$B$1004,"&gt;="&amp;(TODAY()-6))+COUNTIFS('Quant Log'!$E$5:$E$1004,$A7,'Quant Log'!$J$5:$J$1004,"Wrong",'Quant Log'!$B$5:$B$1004,"&gt;="&amp;(TODAY()-6))),"")</f>
        <v/>
      </c>
      <c r="L7" s="37" t="n">
        <f aca="false">IF(J7=0,0,J7+(1-D7)/10+ROW()/100000)</f>
        <v>1.10007</v>
      </c>
    </row>
    <row r="8" customFormat="false" ht="15" hidden="false" customHeight="false" outlineLevel="0" collapsed="false">
      <c r="A8" s="17" t="str">
        <f aca="false">Lists!$F$8</f>
        <v>NE</v>
      </c>
      <c r="B8" s="36" t="n">
        <f aca="false">COUNTIFS('Quant Log'!$E$5:$E$1004,$A8,'Quant Log'!$J$5:$J$1004,"Correct")+COUNTIFS('Quant Log'!$E$5:$E$1004,$A8,'Quant Log'!$J$5:$J$1004,"Wrong")</f>
        <v>2</v>
      </c>
      <c r="C8" s="36" t="n">
        <f aca="false">COUNTIFS('Quant Log'!$E$5:$E$1004,$A8,'Quant Log'!$J$5:$J$1004,"Correct")</f>
        <v>2</v>
      </c>
      <c r="D8" s="21" t="n">
        <f aca="false">IF(B8=0,"",C8/B8)</f>
        <v>1</v>
      </c>
      <c r="E8" s="21" t="n">
        <f aca="false">IFERROR(SUMIFS('Quant Log'!$G$5:$G$1004,'Quant Log'!$E$5:$E$1004,$A8,'Quant Log'!$J$5:$J$1004,"Correct")/(SUMIFS('Quant Log'!$G$5:$G$1004,'Quant Log'!$E$5:$E$1004,$A8,'Quant Log'!$J$5:$J$1004,"Correct")+SUMIFS('Quant Log'!$G$5:$G$1004,'Quant Log'!$E$5:$E$1004,$A8,'Quant Log'!$J$5:$J$1004,"Wrong")),"")</f>
        <v>1</v>
      </c>
      <c r="F8" s="22" t="n">
        <f aca="false">IFERROR(AVERAGEIFS('Quant Log'!$G$5:$G$1004,'Quant Log'!$E$5:$E$1004,$A8),"")</f>
        <v>3</v>
      </c>
      <c r="G8" s="18" t="n">
        <f aca="false">IFERROR(AVERAGEIFS('Quant Log'!$L$5:$L$1004,'Quant Log'!$E$5:$E$1004,$A8,'Quant Log'!$J$5:$J$1004,"Correct"),"")</f>
        <v>90</v>
      </c>
      <c r="H8" s="18" t="str">
        <f aca="false">IFERROR(AVERAGEIFS('Quant Log'!$L$5:$L$1004,'Quant Log'!$E$5:$E$1004,$A8,'Quant Log'!$J$5:$J$1004,"Wrong"),"")</f>
        <v/>
      </c>
      <c r="I8" s="18" t="n">
        <f aca="false">IFERROR(INDEX(Lists!$G$5:$G$9,MATCH(A8,Lists!$F$5:$F$9,0)),"")</f>
        <v>110</v>
      </c>
      <c r="J8" s="36" t="n">
        <f aca="false">COUNTIFS('Quant Log'!$E$5:$E$1004,$A8,'Quant Log'!$J$5:$J$1004,"Wrong")+COUNTIFS('Quant Log'!$E$5:$E$1004,$A8,'Quant Log'!$J$5:$J$1004,"Correct",'Quant Log'!$K$5:$K$1004,"50-50")+COUNTIFS('Quant Log'!$E$5:$E$1004,$A8,'Quant Log'!$J$5:$J$1004,"Correct",'Quant Log'!$K$5:$K$1004,"Guess")</f>
        <v>0</v>
      </c>
      <c r="K8" s="21" t="n">
        <f aca="true">IFERROR(COUNTIFS('Quant Log'!$E$5:$E$1004,$A8,'Quant Log'!$J$5:$J$1004,"Correct",'Quant Log'!$B$5:$B$1004,"&gt;="&amp;(TODAY()-6))/(COUNTIFS('Quant Log'!$E$5:$E$1004,$A8,'Quant Log'!$J$5:$J$1004,"Correct",'Quant Log'!$B$5:$B$1004,"&gt;="&amp;(TODAY()-6))+COUNTIFS('Quant Log'!$E$5:$E$1004,$A8,'Quant Log'!$J$5:$J$1004,"Wrong",'Quant Log'!$B$5:$B$1004,"&gt;="&amp;(TODAY()-6))),"")</f>
        <v>1</v>
      </c>
      <c r="L8" s="37" t="n">
        <f aca="false">IF(J8=0,0,J8+(1-D8)/10+ROW()/100000)</f>
        <v>0</v>
      </c>
    </row>
    <row r="9" customFormat="false" ht="15" hidden="false" customHeight="false" outlineLevel="0" collapsed="false">
      <c r="A9" s="17" t="str">
        <f aca="false">Lists!$F$9</f>
        <v>DI</v>
      </c>
      <c r="B9" s="36" t="n">
        <f aca="false">COUNTIFS('Quant Log'!$E$5:$E$1004,$A9,'Quant Log'!$J$5:$J$1004,"Correct")+COUNTIFS('Quant Log'!$E$5:$E$1004,$A9,'Quant Log'!$J$5:$J$1004,"Wrong")</f>
        <v>1</v>
      </c>
      <c r="C9" s="36" t="n">
        <f aca="false">COUNTIFS('Quant Log'!$E$5:$E$1004,$A9,'Quant Log'!$J$5:$J$1004,"Correct")</f>
        <v>1</v>
      </c>
      <c r="D9" s="21" t="n">
        <f aca="false">IF(B9=0,"",C9/B9)</f>
        <v>1</v>
      </c>
      <c r="E9" s="21" t="n">
        <f aca="false">IFERROR(SUMIFS('Quant Log'!$G$5:$G$1004,'Quant Log'!$E$5:$E$1004,$A9,'Quant Log'!$J$5:$J$1004,"Correct")/(SUMIFS('Quant Log'!$G$5:$G$1004,'Quant Log'!$E$5:$E$1004,$A9,'Quant Log'!$J$5:$J$1004,"Correct")+SUMIFS('Quant Log'!$G$5:$G$1004,'Quant Log'!$E$5:$E$1004,$A9,'Quant Log'!$J$5:$J$1004,"Wrong")),"")</f>
        <v>1</v>
      </c>
      <c r="F9" s="22" t="n">
        <f aca="false">IFERROR(AVERAGEIFS('Quant Log'!$G$5:$G$1004,'Quant Log'!$E$5:$E$1004,$A9),"")</f>
        <v>3</v>
      </c>
      <c r="G9" s="18" t="n">
        <f aca="false">IFERROR(AVERAGEIFS('Quant Log'!$L$5:$L$1004,'Quant Log'!$E$5:$E$1004,$A9,'Quant Log'!$J$5:$J$1004,"Correct"),"")</f>
        <v>95</v>
      </c>
      <c r="H9" s="18" t="str">
        <f aca="false">IFERROR(AVERAGEIFS('Quant Log'!$L$5:$L$1004,'Quant Log'!$E$5:$E$1004,$A9,'Quant Log'!$J$5:$J$1004,"Wrong"),"")</f>
        <v/>
      </c>
      <c r="I9" s="18" t="n">
        <f aca="false">IFERROR(INDEX(Lists!$G$5:$G$9,MATCH(A9,Lists!$F$5:$F$9,0)),"")</f>
        <v>120</v>
      </c>
      <c r="J9" s="36" t="n">
        <f aca="false">COUNTIFS('Quant Log'!$E$5:$E$1004,$A9,'Quant Log'!$J$5:$J$1004,"Wrong")+COUNTIFS('Quant Log'!$E$5:$E$1004,$A9,'Quant Log'!$J$5:$J$1004,"Correct",'Quant Log'!$K$5:$K$1004,"50-50")+COUNTIFS('Quant Log'!$E$5:$E$1004,$A9,'Quant Log'!$J$5:$J$1004,"Correct",'Quant Log'!$K$5:$K$1004,"Guess")</f>
        <v>0</v>
      </c>
      <c r="K9" s="21" t="str">
        <f aca="true">IFERROR(COUNTIFS('Quant Log'!$E$5:$E$1004,$A9,'Quant Log'!$J$5:$J$1004,"Correct",'Quant Log'!$B$5:$B$1004,"&gt;="&amp;(TODAY()-6))/(COUNTIFS('Quant Log'!$E$5:$E$1004,$A9,'Quant Log'!$J$5:$J$1004,"Correct",'Quant Log'!$B$5:$B$1004,"&gt;="&amp;(TODAY()-6))+COUNTIFS('Quant Log'!$E$5:$E$1004,$A9,'Quant Log'!$J$5:$J$1004,"Wrong",'Quant Log'!$B$5:$B$1004,"&gt;="&amp;(TODAY()-6))),"")</f>
        <v/>
      </c>
      <c r="L9" s="37" t="n">
        <f aca="false">IF(J9=0,0,J9+(1-D9)/10+ROW()/100000)</f>
        <v>0</v>
      </c>
    </row>
    <row r="10" customFormat="false" ht="15" hidden="false" customHeight="false" outlineLevel="0" collapsed="false">
      <c r="A10" s="38" t="s">
        <v>242</v>
      </c>
      <c r="B10" s="39" t="n">
        <f aca="false">SUM(B5:B9)</f>
        <v>12</v>
      </c>
      <c r="C10" s="39" t="n">
        <f aca="false">SUM(C5:C9)</f>
        <v>8</v>
      </c>
      <c r="D10" s="40" t="n">
        <f aca="false">IF(B10=0,"",C10/B10)</f>
        <v>0.666666666666667</v>
      </c>
      <c r="E10" s="40" t="n">
        <f aca="false">IFERROR(SUMIFS('Quant Log'!$G$5:$G$1004,'Quant Log'!$J$5:$J$1004,"Correct")/(SUMIFS('Quant Log'!$G$5:$G$1004,'Quant Log'!$J$5:$J$1004,"Correct")+SUMIFS('Quant Log'!$G$5:$G$1004,'Quant Log'!$J$5:$J$1004,"Wrong")),"")</f>
        <v>0.597701149425287</v>
      </c>
      <c r="F10" s="41" t="n">
        <f aca="false">IFERROR(AVERAGE('Quant Log'!$G$5:$G$1004),"")</f>
        <v>3.625</v>
      </c>
      <c r="G10" s="42" t="n">
        <f aca="false">IFERROR(AVERAGEIFS('Quant Log'!$L$5:$L$1004,'Quant Log'!$J$5:$J$1004,"Correct"),"")</f>
        <v>86.25</v>
      </c>
      <c r="H10" s="42" t="n">
        <f aca="false">IFERROR(AVERAGEIFS('Quant Log'!$L$5:$L$1004,'Quant Log'!$J$5:$J$1004,"Wrong"),"")</f>
        <v>123.75</v>
      </c>
      <c r="I10" s="42" t="n">
        <f aca="false">IFERROR(AVERAGE('Quant Log'!$M$5:$M$1004),"")</f>
        <v>101.666666666667</v>
      </c>
      <c r="J10" s="39" t="n">
        <f aca="false">SUM(J5:J9)</f>
        <v>5</v>
      </c>
      <c r="K10" s="40" t="n">
        <f aca="true">IFERROR(COUNTIFS('Quant Log'!$J$5:$J$1004,"Correct",'Quant Log'!$B$5:$B$1004,"&gt;="&amp;(TODAY()-6))/(COUNTIFS('Quant Log'!$J$5:$J$1004,"Correct",'Quant Log'!$B$5:$B$1004,"&gt;="&amp;(TODAY()-6))+COUNTIFS('Quant Log'!$J$5:$J$1004,"Wrong",'Quant Log'!$B$5:$B$1004,"&gt;="&amp;(TODAY()-6))),"")</f>
        <v>0.833333333333333</v>
      </c>
      <c r="L10" s="43"/>
    </row>
    <row r="13" customFormat="false" ht="31.5" hidden="false" customHeight="true" outlineLevel="0" collapsed="false">
      <c r="A13" s="16" t="s">
        <v>253</v>
      </c>
      <c r="B13" s="16" t="s">
        <v>108</v>
      </c>
      <c r="C13" s="16" t="s">
        <v>148</v>
      </c>
      <c r="D13" s="16" t="s">
        <v>33</v>
      </c>
      <c r="E13" s="16" t="s">
        <v>234</v>
      </c>
      <c r="F13" s="16" t="s">
        <v>235</v>
      </c>
      <c r="G13" s="16" t="s">
        <v>236</v>
      </c>
      <c r="H13" s="16" t="s">
        <v>237</v>
      </c>
      <c r="I13" s="16" t="s">
        <v>238</v>
      </c>
      <c r="J13" s="16" t="s">
        <v>239</v>
      </c>
      <c r="K13" s="16" t="s">
        <v>240</v>
      </c>
      <c r="L13" s="16" t="s">
        <v>241</v>
      </c>
    </row>
    <row r="14" customFormat="false" ht="15" hidden="false" customHeight="false" outlineLevel="0" collapsed="false">
      <c r="A14" s="17" t="s">
        <v>254</v>
      </c>
      <c r="B14" s="36" t="n">
        <f aca="false">COUNTIFS('Quant Log'!$F$5:$F$1004,$A14&amp;" – *",'Quant Log'!$J$5:$J$1004,"Correct")+COUNTIFS('Quant Log'!$F$5:$F$1004,$A14&amp;" – *",'Quant Log'!$J$5:$J$1004,"Wrong")</f>
        <v>3</v>
      </c>
      <c r="C14" s="36" t="n">
        <f aca="false">COUNTIFS('Quant Log'!$F$5:$F$1004,$A14&amp;" – *",'Quant Log'!$J$5:$J$1004,"Correct")</f>
        <v>2</v>
      </c>
      <c r="D14" s="21" t="n">
        <f aca="false">IF(B14=0,"",C14/B14)</f>
        <v>0.666666666666667</v>
      </c>
      <c r="E14" s="21" t="n">
        <f aca="false">IFERROR(SUMIFS('Quant Log'!$G$5:$G$1004,'Quant Log'!$F$5:$F$1004,$A14&amp;" – *",'Quant Log'!$J$5:$J$1004,"Correct")/(SUMIFS('Quant Log'!$G$5:$G$1004,'Quant Log'!$F$5:$F$1004,$A14&amp;" – *",'Quant Log'!$J$5:$J$1004,"Correct")+SUMIFS('Quant Log'!$G$5:$G$1004,'Quant Log'!$F$5:$F$1004,$A14&amp;" – *",'Quant Log'!$J$5:$J$1004,"Wrong")),"")</f>
        <v>0.55</v>
      </c>
      <c r="F14" s="22" t="n">
        <f aca="false">IFERROR(AVERAGEIFS('Quant Log'!$G$5:$G$1004,'Quant Log'!$F$5:$F$1004,$A14&amp;" – *"),"")</f>
        <v>3.33333333333333</v>
      </c>
      <c r="G14" s="18" t="n">
        <f aca="false">IFERROR(AVERAGEIFS('Quant Log'!$L$5:$L$1004,'Quant Log'!$F$5:$F$1004,$A14&amp;" – *",'Quant Log'!$J$5:$J$1004,"Correct"),"")</f>
        <v>60</v>
      </c>
      <c r="H14" s="18" t="n">
        <f aca="false">IFERROR(AVERAGEIFS('Quant Log'!$L$5:$L$1004,'Quant Log'!$F$5:$F$1004,$A14&amp;" – *",'Quant Log'!$J$5:$J$1004,"Wrong"),"")</f>
        <v>150</v>
      </c>
      <c r="I14" s="18" t="s">
        <v>245</v>
      </c>
      <c r="J14" s="36" t="n">
        <f aca="false">COUNTIFS('Quant Log'!$F$5:$F$1004,$A14&amp;" – *",'Quant Log'!$J$5:$J$1004,"Wrong")+COUNTIFS('Quant Log'!$F$5:$F$1004,$A14&amp;" – *",'Quant Log'!$J$5:$J$1004,"Correct",'Quant Log'!$K$5:$K$1004,"50-50")+COUNTIFS('Quant Log'!$F$5:$F$1004,$A14&amp;" – *",'Quant Log'!$J$5:$J$1004,"Correct",'Quant Log'!$K$5:$K$1004,"Guess")</f>
        <v>1</v>
      </c>
      <c r="K14" s="21" t="n">
        <f aca="true">IFERROR(COUNTIFS('Quant Log'!$F$5:$F$1004,$A14&amp;" – *",'Quant Log'!$J$5:$J$1004,"Correct",'Quant Log'!$B$5:$B$1004,"&gt;="&amp;(TODAY()-6))/(COUNTIFS('Quant Log'!$F$5:$F$1004,$A14&amp;" – *",'Quant Log'!$J$5:$J$1004,"Correct",'Quant Log'!$B$5:$B$1004,"&gt;="&amp;(TODAY()-6))+COUNTIFS('Quant Log'!$F$5:$F$1004,$A14&amp;" – *",'Quant Log'!$J$5:$J$1004,"Wrong",'Quant Log'!$B$5:$B$1004,"&gt;="&amp;(TODAY()-6))),"")</f>
        <v>1</v>
      </c>
      <c r="L14" s="37" t="n">
        <f aca="false">IF(J14=0,0,J14+(1-D14)/10+ROW()/100000)</f>
        <v>1.03347333333333</v>
      </c>
    </row>
    <row r="15" customFormat="false" ht="15" hidden="false" customHeight="false" outlineLevel="0" collapsed="false">
      <c r="A15" s="17" t="s">
        <v>255</v>
      </c>
      <c r="B15" s="36" t="n">
        <f aca="false">COUNTIFS('Quant Log'!$F$5:$F$1004,$A15&amp;" – *",'Quant Log'!$J$5:$J$1004,"Correct")+COUNTIFS('Quant Log'!$F$5:$F$1004,$A15&amp;" – *",'Quant Log'!$J$5:$J$1004,"Wrong")</f>
        <v>2</v>
      </c>
      <c r="C15" s="36" t="n">
        <f aca="false">COUNTIFS('Quant Log'!$F$5:$F$1004,$A15&amp;" – *",'Quant Log'!$J$5:$J$1004,"Correct")</f>
        <v>1</v>
      </c>
      <c r="D15" s="21" t="n">
        <f aca="false">IF(B15=0,"",C15/B15)</f>
        <v>0.5</v>
      </c>
      <c r="E15" s="21" t="n">
        <f aca="false">IFERROR(SUMIFS('Quant Log'!$G$5:$G$1004,'Quant Log'!$F$5:$F$1004,$A15&amp;" – *",'Quant Log'!$J$5:$J$1004,"Correct")/(SUMIFS('Quant Log'!$G$5:$G$1004,'Quant Log'!$F$5:$F$1004,$A15&amp;" – *",'Quant Log'!$J$5:$J$1004,"Correct")+SUMIFS('Quant Log'!$G$5:$G$1004,'Quant Log'!$F$5:$F$1004,$A15&amp;" – *",'Quant Log'!$J$5:$J$1004,"Wrong")),"")</f>
        <v>0.466666666666667</v>
      </c>
      <c r="F15" s="22" t="n">
        <f aca="false">IFERROR(AVERAGEIFS('Quant Log'!$G$5:$G$1004,'Quant Log'!$F$5:$F$1004,$A15&amp;" – *"),"")</f>
        <v>3.75</v>
      </c>
      <c r="G15" s="18" t="n">
        <f aca="false">IFERROR(AVERAGEIFS('Quant Log'!$L$5:$L$1004,'Quant Log'!$F$5:$F$1004,$A15&amp;" – *",'Quant Log'!$J$5:$J$1004,"Correct"),"")</f>
        <v>70</v>
      </c>
      <c r="H15" s="18" t="n">
        <f aca="false">IFERROR(AVERAGEIFS('Quant Log'!$L$5:$L$1004,'Quant Log'!$F$5:$F$1004,$A15&amp;" – *",'Quant Log'!$J$5:$J$1004,"Wrong"),"")</f>
        <v>130</v>
      </c>
      <c r="I15" s="18" t="s">
        <v>245</v>
      </c>
      <c r="J15" s="36" t="n">
        <f aca="false">COUNTIFS('Quant Log'!$F$5:$F$1004,$A15&amp;" – *",'Quant Log'!$J$5:$J$1004,"Wrong")+COUNTIFS('Quant Log'!$F$5:$F$1004,$A15&amp;" – *",'Quant Log'!$J$5:$J$1004,"Correct",'Quant Log'!$K$5:$K$1004,"50-50")+COUNTIFS('Quant Log'!$F$5:$F$1004,$A15&amp;" – *",'Quant Log'!$J$5:$J$1004,"Correct",'Quant Log'!$K$5:$K$1004,"Guess")</f>
        <v>1</v>
      </c>
      <c r="K15" s="21" t="n">
        <f aca="true">IFERROR(COUNTIFS('Quant Log'!$F$5:$F$1004,$A15&amp;" – *",'Quant Log'!$J$5:$J$1004,"Correct",'Quant Log'!$B$5:$B$1004,"&gt;="&amp;(TODAY()-6))/(COUNTIFS('Quant Log'!$F$5:$F$1004,$A15&amp;" – *",'Quant Log'!$J$5:$J$1004,"Correct",'Quant Log'!$B$5:$B$1004,"&gt;="&amp;(TODAY()-6))+COUNTIFS('Quant Log'!$F$5:$F$1004,$A15&amp;" – *",'Quant Log'!$J$5:$J$1004,"Wrong",'Quant Log'!$B$5:$B$1004,"&gt;="&amp;(TODAY()-6))),"")</f>
        <v>1</v>
      </c>
      <c r="L15" s="37" t="n">
        <f aca="false">IF(J15=0,0,J15+(1-D15)/10+ROW()/100000)</f>
        <v>1.05015</v>
      </c>
    </row>
    <row r="16" customFormat="false" ht="15" hidden="false" customHeight="false" outlineLevel="0" collapsed="false">
      <c r="A16" s="17" t="s">
        <v>256</v>
      </c>
      <c r="B16" s="36" t="n">
        <f aca="false">COUNTIFS('Quant Log'!$F$5:$F$1004,$A16&amp;" – *",'Quant Log'!$J$5:$J$1004,"Correct")+COUNTIFS('Quant Log'!$F$5:$F$1004,$A16&amp;" – *",'Quant Log'!$J$5:$J$1004,"Wrong")</f>
        <v>2</v>
      </c>
      <c r="C16" s="36" t="n">
        <f aca="false">COUNTIFS('Quant Log'!$F$5:$F$1004,$A16&amp;" – *",'Quant Log'!$J$5:$J$1004,"Correct")</f>
        <v>1</v>
      </c>
      <c r="D16" s="21" t="n">
        <f aca="false">IF(B16=0,"",C16/B16)</f>
        <v>0.5</v>
      </c>
      <c r="E16" s="21" t="n">
        <f aca="false">IFERROR(SUMIFS('Quant Log'!$G$5:$G$1004,'Quant Log'!$F$5:$F$1004,$A16&amp;" – *",'Quant Log'!$J$5:$J$1004,"Correct")/(SUMIFS('Quant Log'!$G$5:$G$1004,'Quant Log'!$F$5:$F$1004,$A16&amp;" – *",'Quant Log'!$J$5:$J$1004,"Correct")+SUMIFS('Quant Log'!$G$5:$G$1004,'Quant Log'!$F$5:$F$1004,$A16&amp;" – *",'Quant Log'!$J$5:$J$1004,"Wrong")),"")</f>
        <v>0.466666666666667</v>
      </c>
      <c r="F16" s="22" t="n">
        <f aca="false">IFERROR(AVERAGEIFS('Quant Log'!$G$5:$G$1004,'Quant Log'!$F$5:$F$1004,$A16&amp;" – *"),"")</f>
        <v>3.75</v>
      </c>
      <c r="G16" s="18" t="n">
        <f aca="false">IFERROR(AVERAGEIFS('Quant Log'!$L$5:$L$1004,'Quant Log'!$F$5:$F$1004,$A16&amp;" – *",'Quant Log'!$J$5:$J$1004,"Correct"),"")</f>
        <v>90</v>
      </c>
      <c r="H16" s="18" t="n">
        <f aca="false">IFERROR(AVERAGEIFS('Quant Log'!$L$5:$L$1004,'Quant Log'!$F$5:$F$1004,$A16&amp;" – *",'Quant Log'!$J$5:$J$1004,"Wrong"),"")</f>
        <v>40</v>
      </c>
      <c r="I16" s="18" t="s">
        <v>245</v>
      </c>
      <c r="J16" s="36" t="n">
        <f aca="false">COUNTIFS('Quant Log'!$F$5:$F$1004,$A16&amp;" – *",'Quant Log'!$J$5:$J$1004,"Wrong")+COUNTIFS('Quant Log'!$F$5:$F$1004,$A16&amp;" – *",'Quant Log'!$J$5:$J$1004,"Correct",'Quant Log'!$K$5:$K$1004,"50-50")+COUNTIFS('Quant Log'!$F$5:$F$1004,$A16&amp;" – *",'Quant Log'!$J$5:$J$1004,"Correct",'Quant Log'!$K$5:$K$1004,"Guess")</f>
        <v>1</v>
      </c>
      <c r="K16" s="21" t="n">
        <f aca="true">IFERROR(COUNTIFS('Quant Log'!$F$5:$F$1004,$A16&amp;" – *",'Quant Log'!$J$5:$J$1004,"Correct",'Quant Log'!$B$5:$B$1004,"&gt;="&amp;(TODAY()-6))/(COUNTIFS('Quant Log'!$F$5:$F$1004,$A16&amp;" – *",'Quant Log'!$J$5:$J$1004,"Correct",'Quant Log'!$B$5:$B$1004,"&gt;="&amp;(TODAY()-6))+COUNTIFS('Quant Log'!$F$5:$F$1004,$A16&amp;" – *",'Quant Log'!$J$5:$J$1004,"Wrong",'Quant Log'!$B$5:$B$1004,"&gt;="&amp;(TODAY()-6))),"")</f>
        <v>1</v>
      </c>
      <c r="L16" s="37" t="n">
        <f aca="false">IF(J16=0,0,J16+(1-D16)/10+ROW()/100000)</f>
        <v>1.05016</v>
      </c>
    </row>
    <row r="17" customFormat="false" ht="15" hidden="false" customHeight="false" outlineLevel="0" collapsed="false">
      <c r="A17" s="17" t="s">
        <v>257</v>
      </c>
      <c r="B17" s="36" t="n">
        <f aca="false">COUNTIFS('Quant Log'!$F$5:$F$1004,$A17&amp;" – *",'Quant Log'!$J$5:$J$1004,"Correct")+COUNTIFS('Quant Log'!$F$5:$F$1004,$A17&amp;" – *",'Quant Log'!$J$5:$J$1004,"Wrong")</f>
        <v>1</v>
      </c>
      <c r="C17" s="36" t="n">
        <f aca="false">COUNTIFS('Quant Log'!$F$5:$F$1004,$A17&amp;" – *",'Quant Log'!$J$5:$J$1004,"Correct")</f>
        <v>1</v>
      </c>
      <c r="D17" s="21" t="n">
        <f aca="false">IF(B17=0,"",C17/B17)</f>
        <v>1</v>
      </c>
      <c r="E17" s="21" t="n">
        <f aca="false">IFERROR(SUMIFS('Quant Log'!$G$5:$G$1004,'Quant Log'!$F$5:$F$1004,$A17&amp;" – *",'Quant Log'!$J$5:$J$1004,"Correct")/(SUMIFS('Quant Log'!$G$5:$G$1004,'Quant Log'!$F$5:$F$1004,$A17&amp;" – *",'Quant Log'!$J$5:$J$1004,"Correct")+SUMIFS('Quant Log'!$G$5:$G$1004,'Quant Log'!$F$5:$F$1004,$A17&amp;" – *",'Quant Log'!$J$5:$J$1004,"Wrong")),"")</f>
        <v>1</v>
      </c>
      <c r="F17" s="22" t="n">
        <f aca="false">IFERROR(AVERAGEIFS('Quant Log'!$G$5:$G$1004,'Quant Log'!$F$5:$F$1004,$A17&amp;" – *"),"")</f>
        <v>3.5</v>
      </c>
      <c r="G17" s="18" t="n">
        <f aca="false">IFERROR(AVERAGEIFS('Quant Log'!$L$5:$L$1004,'Quant Log'!$F$5:$F$1004,$A17&amp;" – *",'Quant Log'!$J$5:$J$1004,"Correct"),"")</f>
        <v>120</v>
      </c>
      <c r="H17" s="18" t="str">
        <f aca="false">IFERROR(AVERAGEIFS('Quant Log'!$L$5:$L$1004,'Quant Log'!$F$5:$F$1004,$A17&amp;" – *",'Quant Log'!$J$5:$J$1004,"Wrong"),"")</f>
        <v/>
      </c>
      <c r="I17" s="18" t="s">
        <v>245</v>
      </c>
      <c r="J17" s="36" t="n">
        <f aca="false">COUNTIFS('Quant Log'!$F$5:$F$1004,$A17&amp;" – *",'Quant Log'!$J$5:$J$1004,"Wrong")+COUNTIFS('Quant Log'!$F$5:$F$1004,$A17&amp;" – *",'Quant Log'!$J$5:$J$1004,"Correct",'Quant Log'!$K$5:$K$1004,"50-50")+COUNTIFS('Quant Log'!$F$5:$F$1004,$A17&amp;" – *",'Quant Log'!$J$5:$J$1004,"Correct",'Quant Log'!$K$5:$K$1004,"Guess")</f>
        <v>0</v>
      </c>
      <c r="K17" s="21" t="str">
        <f aca="true">IFERROR(COUNTIFS('Quant Log'!$F$5:$F$1004,$A17&amp;" – *",'Quant Log'!$J$5:$J$1004,"Correct",'Quant Log'!$B$5:$B$1004,"&gt;="&amp;(TODAY()-6))/(COUNTIFS('Quant Log'!$F$5:$F$1004,$A17&amp;" – *",'Quant Log'!$J$5:$J$1004,"Correct",'Quant Log'!$B$5:$B$1004,"&gt;="&amp;(TODAY()-6))+COUNTIFS('Quant Log'!$F$5:$F$1004,$A17&amp;" – *",'Quant Log'!$J$5:$J$1004,"Wrong",'Quant Log'!$B$5:$B$1004,"&gt;="&amp;(TODAY()-6))),"")</f>
        <v/>
      </c>
      <c r="L17" s="37" t="n">
        <f aca="false">IF(J17=0,0,J17+(1-D17)/10+ROW()/100000)</f>
        <v>0</v>
      </c>
    </row>
    <row r="18" customFormat="false" ht="15" hidden="false" customHeight="false" outlineLevel="0" collapsed="false">
      <c r="A18" s="17" t="s">
        <v>258</v>
      </c>
      <c r="B18" s="36" t="n">
        <f aca="false">COUNTIFS('Quant Log'!$F$5:$F$1004,$A18&amp;" – *",'Quant Log'!$J$5:$J$1004,"Correct")+COUNTIFS('Quant Log'!$F$5:$F$1004,$A18&amp;" – *",'Quant Log'!$J$5:$J$1004,"Wrong")</f>
        <v>4</v>
      </c>
      <c r="C18" s="36" t="n">
        <f aca="false">COUNTIFS('Quant Log'!$F$5:$F$1004,$A18&amp;" – *",'Quant Log'!$J$5:$J$1004,"Correct")</f>
        <v>3</v>
      </c>
      <c r="D18" s="21" t="n">
        <f aca="false">IF(B18=0,"",C18/B18)</f>
        <v>0.75</v>
      </c>
      <c r="E18" s="21" t="n">
        <f aca="false">IFERROR(SUMIFS('Quant Log'!$G$5:$G$1004,'Quant Log'!$F$5:$F$1004,$A18&amp;" – *",'Quant Log'!$J$5:$J$1004,"Correct")/(SUMIFS('Quant Log'!$G$5:$G$1004,'Quant Log'!$F$5:$F$1004,$A18&amp;" – *",'Quant Log'!$J$5:$J$1004,"Correct")+SUMIFS('Quant Log'!$G$5:$G$1004,'Quant Log'!$F$5:$F$1004,$A18&amp;" – *",'Quant Log'!$J$5:$J$1004,"Wrong")),"")</f>
        <v>0.666666666666667</v>
      </c>
      <c r="F18" s="22" t="n">
        <f aca="false">IFERROR(AVERAGEIFS('Quant Log'!$G$5:$G$1004,'Quant Log'!$F$5:$F$1004,$A18&amp;" – *"),"")</f>
        <v>3.75</v>
      </c>
      <c r="G18" s="18" t="n">
        <f aca="false">IFERROR(AVERAGEIFS('Quant Log'!$L$5:$L$1004,'Quant Log'!$F$5:$F$1004,$A18&amp;" – *",'Quant Log'!$J$5:$J$1004,"Correct"),"")</f>
        <v>96.6666666666667</v>
      </c>
      <c r="H18" s="18" t="n">
        <f aca="false">IFERROR(AVERAGEIFS('Quant Log'!$L$5:$L$1004,'Quant Log'!$F$5:$F$1004,$A18&amp;" – *",'Quant Log'!$J$5:$J$1004,"Wrong"),"")</f>
        <v>175</v>
      </c>
      <c r="I18" s="18" t="s">
        <v>245</v>
      </c>
      <c r="J18" s="36" t="n">
        <f aca="false">COUNTIFS('Quant Log'!$F$5:$F$1004,$A18&amp;" – *",'Quant Log'!$J$5:$J$1004,"Wrong")+COUNTIFS('Quant Log'!$F$5:$F$1004,$A18&amp;" – *",'Quant Log'!$J$5:$J$1004,"Correct",'Quant Log'!$K$5:$K$1004,"50-50")+COUNTIFS('Quant Log'!$F$5:$F$1004,$A18&amp;" – *",'Quant Log'!$J$5:$J$1004,"Correct",'Quant Log'!$K$5:$K$1004,"Guess")</f>
        <v>2</v>
      </c>
      <c r="K18" s="21" t="n">
        <f aca="true">IFERROR(COUNTIFS('Quant Log'!$F$5:$F$1004,$A18&amp;" – *",'Quant Log'!$J$5:$J$1004,"Correct",'Quant Log'!$B$5:$B$1004,"&gt;="&amp;(TODAY()-6))/(COUNTIFS('Quant Log'!$F$5:$F$1004,$A18&amp;" – *",'Quant Log'!$J$5:$J$1004,"Correct",'Quant Log'!$B$5:$B$1004,"&gt;="&amp;(TODAY()-6))+COUNTIFS('Quant Log'!$F$5:$F$1004,$A18&amp;" – *",'Quant Log'!$J$5:$J$1004,"Wrong",'Quant Log'!$B$5:$B$1004,"&gt;="&amp;(TODAY()-6))),"")</f>
        <v>0.666666666666667</v>
      </c>
      <c r="L18" s="37" t="n">
        <f aca="false">IF(J18=0,0,J18+(1-D18)/10+ROW()/100000)</f>
        <v>2.02518</v>
      </c>
    </row>
    <row r="21" customFormat="false" ht="31.5" hidden="false" customHeight="true" outlineLevel="0" collapsed="false">
      <c r="A21" s="16" t="s">
        <v>200</v>
      </c>
      <c r="B21" s="16" t="s">
        <v>108</v>
      </c>
      <c r="C21" s="16" t="s">
        <v>148</v>
      </c>
      <c r="D21" s="16" t="s">
        <v>33</v>
      </c>
      <c r="E21" s="16" t="s">
        <v>234</v>
      </c>
      <c r="F21" s="16" t="s">
        <v>235</v>
      </c>
      <c r="G21" s="16" t="s">
        <v>236</v>
      </c>
      <c r="H21" s="16" t="s">
        <v>237</v>
      </c>
      <c r="I21" s="16" t="s">
        <v>238</v>
      </c>
      <c r="J21" s="16" t="s">
        <v>239</v>
      </c>
      <c r="K21" s="16" t="s">
        <v>240</v>
      </c>
      <c r="L21" s="16" t="s">
        <v>241</v>
      </c>
    </row>
    <row r="22" customFormat="false" ht="15" hidden="false" customHeight="false" outlineLevel="0" collapsed="false">
      <c r="A22" s="17" t="str">
        <f aca="false">Lists!$I$5</f>
        <v>Arithmetic – Integers &amp; divisibility</v>
      </c>
      <c r="B22" s="36" t="n">
        <f aca="false">COUNTIFS('Quant Log'!$F$5:$F$1004,$A22,'Quant Log'!$J$5:$J$1004,"Correct")+COUNTIFS('Quant Log'!$F$5:$F$1004,$A22,'Quant Log'!$J$5:$J$1004,"Wrong")</f>
        <v>1</v>
      </c>
      <c r="C22" s="36" t="n">
        <f aca="false">COUNTIFS('Quant Log'!$F$5:$F$1004,$A22,'Quant Log'!$J$5:$J$1004,"Correct")</f>
        <v>0</v>
      </c>
      <c r="D22" s="21" t="n">
        <f aca="false">IF(B22=0,"",C22/B22)</f>
        <v>0</v>
      </c>
      <c r="E22" s="21" t="n">
        <f aca="false">IFERROR(SUMIFS('Quant Log'!$G$5:$G$1004,'Quant Log'!$F$5:$F$1004,$A22,'Quant Log'!$J$5:$J$1004,"Correct")/(SUMIFS('Quant Log'!$G$5:$G$1004,'Quant Log'!$F$5:$F$1004,$A22,'Quant Log'!$J$5:$J$1004,"Correct")+SUMIFS('Quant Log'!$G$5:$G$1004,'Quant Log'!$F$5:$F$1004,$A22,'Quant Log'!$J$5:$J$1004,"Wrong")),"")</f>
        <v>0</v>
      </c>
      <c r="F22" s="22" t="n">
        <f aca="false">IFERROR(AVERAGEIFS('Quant Log'!$G$5:$G$1004,'Quant Log'!$F$5:$F$1004,$A22),"")</f>
        <v>4.5</v>
      </c>
      <c r="G22" s="18" t="str">
        <f aca="false">IFERROR(AVERAGEIFS('Quant Log'!$L$5:$L$1004,'Quant Log'!$F$5:$F$1004,$A22,'Quant Log'!$J$5:$J$1004,"Correct"),"")</f>
        <v/>
      </c>
      <c r="H22" s="18" t="n">
        <f aca="false">IFERROR(AVERAGEIFS('Quant Log'!$L$5:$L$1004,'Quant Log'!$F$5:$F$1004,$A22,'Quant Log'!$J$5:$J$1004,"Wrong"),"")</f>
        <v>150</v>
      </c>
      <c r="I22" s="18" t="s">
        <v>245</v>
      </c>
      <c r="J22" s="36" t="n">
        <f aca="false">COUNTIFS('Quant Log'!$F$5:$F$1004,$A22,'Quant Log'!$J$5:$J$1004,"Wrong")+COUNTIFS('Quant Log'!$F$5:$F$1004,$A22,'Quant Log'!$J$5:$J$1004,"Correct",'Quant Log'!$K$5:$K$1004,"50-50")+COUNTIFS('Quant Log'!$F$5:$F$1004,$A22,'Quant Log'!$J$5:$J$1004,"Correct",'Quant Log'!$K$5:$K$1004,"Guess")</f>
        <v>1</v>
      </c>
      <c r="K22" s="21" t="str">
        <f aca="true">IFERROR(COUNTIFS('Quant Log'!$F$5:$F$1004,$A22,'Quant Log'!$J$5:$J$1004,"Correct",'Quant Log'!$B$5:$B$1004,"&gt;="&amp;(TODAY()-6))/(COUNTIFS('Quant Log'!$F$5:$F$1004,$A22,'Quant Log'!$J$5:$J$1004,"Correct",'Quant Log'!$B$5:$B$1004,"&gt;="&amp;(TODAY()-6))+COUNTIFS('Quant Log'!$F$5:$F$1004,$A22,'Quant Log'!$J$5:$J$1004,"Wrong",'Quant Log'!$B$5:$B$1004,"&gt;="&amp;(TODAY()-6))),"")</f>
        <v/>
      </c>
      <c r="L22" s="37" t="n">
        <f aca="false">IF(J22=0,0,J22+(1-D22)/10+ROW()/100000)</f>
        <v>1.10022</v>
      </c>
    </row>
    <row r="23" customFormat="false" ht="15" hidden="false" customHeight="false" outlineLevel="0" collapsed="false">
      <c r="A23" s="17" t="str">
        <f aca="false">Lists!$I$6</f>
        <v>Arithmetic – Primes, factors &amp; remainders</v>
      </c>
      <c r="B23" s="36" t="n">
        <f aca="false">COUNTIFS('Quant Log'!$F$5:$F$1004,$A23,'Quant Log'!$J$5:$J$1004,"Correct")+COUNTIFS('Quant Log'!$F$5:$F$1004,$A23,'Quant Log'!$J$5:$J$1004,"Wrong")</f>
        <v>0</v>
      </c>
      <c r="C23" s="36" t="n">
        <f aca="false">COUNTIFS('Quant Log'!$F$5:$F$1004,$A23,'Quant Log'!$J$5:$J$1004,"Correct")</f>
        <v>0</v>
      </c>
      <c r="D23" s="21" t="str">
        <f aca="false">IF(B23=0,"",C23/B23)</f>
        <v/>
      </c>
      <c r="E23" s="21" t="str">
        <f aca="false">IFERROR(SUMIFS('Quant Log'!$G$5:$G$1004,'Quant Log'!$F$5:$F$1004,$A23,'Quant Log'!$J$5:$J$1004,"Correct")/(SUMIFS('Quant Log'!$G$5:$G$1004,'Quant Log'!$F$5:$F$1004,$A23,'Quant Log'!$J$5:$J$1004,"Correct")+SUMIFS('Quant Log'!$G$5:$G$1004,'Quant Log'!$F$5:$F$1004,$A23,'Quant Log'!$J$5:$J$1004,"Wrong")),"")</f>
        <v/>
      </c>
      <c r="F23" s="22" t="str">
        <f aca="false">IFERROR(AVERAGEIFS('Quant Log'!$G$5:$G$1004,'Quant Log'!$F$5:$F$1004,$A23),"")</f>
        <v/>
      </c>
      <c r="G23" s="18" t="str">
        <f aca="false">IFERROR(AVERAGEIFS('Quant Log'!$L$5:$L$1004,'Quant Log'!$F$5:$F$1004,$A23,'Quant Log'!$J$5:$J$1004,"Correct"),"")</f>
        <v/>
      </c>
      <c r="H23" s="18" t="str">
        <f aca="false">IFERROR(AVERAGEIFS('Quant Log'!$L$5:$L$1004,'Quant Log'!$F$5:$F$1004,$A23,'Quant Log'!$J$5:$J$1004,"Wrong"),"")</f>
        <v/>
      </c>
      <c r="I23" s="18" t="s">
        <v>245</v>
      </c>
      <c r="J23" s="36" t="n">
        <f aca="false">COUNTIFS('Quant Log'!$F$5:$F$1004,$A23,'Quant Log'!$J$5:$J$1004,"Wrong")+COUNTIFS('Quant Log'!$F$5:$F$1004,$A23,'Quant Log'!$J$5:$J$1004,"Correct",'Quant Log'!$K$5:$K$1004,"50-50")+COUNTIFS('Quant Log'!$F$5:$F$1004,$A23,'Quant Log'!$J$5:$J$1004,"Correct",'Quant Log'!$K$5:$K$1004,"Guess")</f>
        <v>0</v>
      </c>
      <c r="K23" s="21" t="str">
        <f aca="true">IFERROR(COUNTIFS('Quant Log'!$F$5:$F$1004,$A23,'Quant Log'!$J$5:$J$1004,"Correct",'Quant Log'!$B$5:$B$1004,"&gt;="&amp;(TODAY()-6))/(COUNTIFS('Quant Log'!$F$5:$F$1004,$A23,'Quant Log'!$J$5:$J$1004,"Correct",'Quant Log'!$B$5:$B$1004,"&gt;="&amp;(TODAY()-6))+COUNTIFS('Quant Log'!$F$5:$F$1004,$A23,'Quant Log'!$J$5:$J$1004,"Wrong",'Quant Log'!$B$5:$B$1004,"&gt;="&amp;(TODAY()-6))),"")</f>
        <v/>
      </c>
      <c r="L23" s="37" t="n">
        <f aca="false">IF(J23=0,0,J23+(1-D23)/10+ROW()/100000)</f>
        <v>0</v>
      </c>
    </row>
    <row r="24" customFormat="false" ht="15" hidden="false" customHeight="false" outlineLevel="0" collapsed="false">
      <c r="A24" s="17" t="str">
        <f aca="false">Lists!$I$7</f>
        <v>Arithmetic – Fractions &amp; decimals</v>
      </c>
      <c r="B24" s="36" t="n">
        <f aca="false">COUNTIFS('Quant Log'!$F$5:$F$1004,$A24,'Quant Log'!$J$5:$J$1004,"Correct")+COUNTIFS('Quant Log'!$F$5:$F$1004,$A24,'Quant Log'!$J$5:$J$1004,"Wrong")</f>
        <v>0</v>
      </c>
      <c r="C24" s="36" t="n">
        <f aca="false">COUNTIFS('Quant Log'!$F$5:$F$1004,$A24,'Quant Log'!$J$5:$J$1004,"Correct")</f>
        <v>0</v>
      </c>
      <c r="D24" s="21" t="str">
        <f aca="false">IF(B24=0,"",C24/B24)</f>
        <v/>
      </c>
      <c r="E24" s="21" t="str">
        <f aca="false">IFERROR(SUMIFS('Quant Log'!$G$5:$G$1004,'Quant Log'!$F$5:$F$1004,$A24,'Quant Log'!$J$5:$J$1004,"Correct")/(SUMIFS('Quant Log'!$G$5:$G$1004,'Quant Log'!$F$5:$F$1004,$A24,'Quant Log'!$J$5:$J$1004,"Correct")+SUMIFS('Quant Log'!$G$5:$G$1004,'Quant Log'!$F$5:$F$1004,$A24,'Quant Log'!$J$5:$J$1004,"Wrong")),"")</f>
        <v/>
      </c>
      <c r="F24" s="22" t="str">
        <f aca="false">IFERROR(AVERAGEIFS('Quant Log'!$G$5:$G$1004,'Quant Log'!$F$5:$F$1004,$A24),"")</f>
        <v/>
      </c>
      <c r="G24" s="18" t="str">
        <f aca="false">IFERROR(AVERAGEIFS('Quant Log'!$L$5:$L$1004,'Quant Log'!$F$5:$F$1004,$A24,'Quant Log'!$J$5:$J$1004,"Correct"),"")</f>
        <v/>
      </c>
      <c r="H24" s="18" t="str">
        <f aca="false">IFERROR(AVERAGEIFS('Quant Log'!$L$5:$L$1004,'Quant Log'!$F$5:$F$1004,$A24,'Quant Log'!$J$5:$J$1004,"Wrong"),"")</f>
        <v/>
      </c>
      <c r="I24" s="18" t="s">
        <v>245</v>
      </c>
      <c r="J24" s="36" t="n">
        <f aca="false">COUNTIFS('Quant Log'!$F$5:$F$1004,$A24,'Quant Log'!$J$5:$J$1004,"Wrong")+COUNTIFS('Quant Log'!$F$5:$F$1004,$A24,'Quant Log'!$J$5:$J$1004,"Correct",'Quant Log'!$K$5:$K$1004,"50-50")+COUNTIFS('Quant Log'!$F$5:$F$1004,$A24,'Quant Log'!$J$5:$J$1004,"Correct",'Quant Log'!$K$5:$K$1004,"Guess")</f>
        <v>0</v>
      </c>
      <c r="K24" s="21" t="str">
        <f aca="true">IFERROR(COUNTIFS('Quant Log'!$F$5:$F$1004,$A24,'Quant Log'!$J$5:$J$1004,"Correct",'Quant Log'!$B$5:$B$1004,"&gt;="&amp;(TODAY()-6))/(COUNTIFS('Quant Log'!$F$5:$F$1004,$A24,'Quant Log'!$J$5:$J$1004,"Correct",'Quant Log'!$B$5:$B$1004,"&gt;="&amp;(TODAY()-6))+COUNTIFS('Quant Log'!$F$5:$F$1004,$A24,'Quant Log'!$J$5:$J$1004,"Wrong",'Quant Log'!$B$5:$B$1004,"&gt;="&amp;(TODAY()-6))),"")</f>
        <v/>
      </c>
      <c r="L24" s="37" t="n">
        <f aca="false">IF(J24=0,0,J24+(1-D24)/10+ROW()/100000)</f>
        <v>0</v>
      </c>
    </row>
    <row r="25" customFormat="false" ht="15" hidden="false" customHeight="false" outlineLevel="0" collapsed="false">
      <c r="A25" s="17" t="str">
        <f aca="false">Lists!$I$8</f>
        <v>Arithmetic – Exponents &amp; roots</v>
      </c>
      <c r="B25" s="36" t="n">
        <f aca="false">COUNTIFS('Quant Log'!$F$5:$F$1004,$A25,'Quant Log'!$J$5:$J$1004,"Correct")+COUNTIFS('Quant Log'!$F$5:$F$1004,$A25,'Quant Log'!$J$5:$J$1004,"Wrong")</f>
        <v>1</v>
      </c>
      <c r="C25" s="36" t="n">
        <f aca="false">COUNTIFS('Quant Log'!$F$5:$F$1004,$A25,'Quant Log'!$J$5:$J$1004,"Correct")</f>
        <v>1</v>
      </c>
      <c r="D25" s="21" t="n">
        <f aca="false">IF(B25=0,"",C25/B25)</f>
        <v>1</v>
      </c>
      <c r="E25" s="21" t="n">
        <f aca="false">IFERROR(SUMIFS('Quant Log'!$G$5:$G$1004,'Quant Log'!$F$5:$F$1004,$A25,'Quant Log'!$J$5:$J$1004,"Correct")/(SUMIFS('Quant Log'!$G$5:$G$1004,'Quant Log'!$F$5:$F$1004,$A25,'Quant Log'!$J$5:$J$1004,"Correct")+SUMIFS('Quant Log'!$G$5:$G$1004,'Quant Log'!$F$5:$F$1004,$A25,'Quant Log'!$J$5:$J$1004,"Wrong")),"")</f>
        <v>1</v>
      </c>
      <c r="F25" s="22" t="n">
        <f aca="false">IFERROR(AVERAGEIFS('Quant Log'!$G$5:$G$1004,'Quant Log'!$F$5:$F$1004,$A25),"")</f>
        <v>3</v>
      </c>
      <c r="G25" s="18" t="n">
        <f aca="false">IFERROR(AVERAGEIFS('Quant Log'!$L$5:$L$1004,'Quant Log'!$F$5:$F$1004,$A25,'Quant Log'!$J$5:$J$1004,"Correct"),"")</f>
        <v>60</v>
      </c>
      <c r="H25" s="18" t="str">
        <f aca="false">IFERROR(AVERAGEIFS('Quant Log'!$L$5:$L$1004,'Quant Log'!$F$5:$F$1004,$A25,'Quant Log'!$J$5:$J$1004,"Wrong"),"")</f>
        <v/>
      </c>
      <c r="I25" s="18" t="s">
        <v>245</v>
      </c>
      <c r="J25" s="36" t="n">
        <f aca="false">COUNTIFS('Quant Log'!$F$5:$F$1004,$A25,'Quant Log'!$J$5:$J$1004,"Wrong")+COUNTIFS('Quant Log'!$F$5:$F$1004,$A25,'Quant Log'!$J$5:$J$1004,"Correct",'Quant Log'!$K$5:$K$1004,"50-50")+COUNTIFS('Quant Log'!$F$5:$F$1004,$A25,'Quant Log'!$J$5:$J$1004,"Correct",'Quant Log'!$K$5:$K$1004,"Guess")</f>
        <v>0</v>
      </c>
      <c r="K25" s="21" t="str">
        <f aca="true">IFERROR(COUNTIFS('Quant Log'!$F$5:$F$1004,$A25,'Quant Log'!$J$5:$J$1004,"Correct",'Quant Log'!$B$5:$B$1004,"&gt;="&amp;(TODAY()-6))/(COUNTIFS('Quant Log'!$F$5:$F$1004,$A25,'Quant Log'!$J$5:$J$1004,"Correct",'Quant Log'!$B$5:$B$1004,"&gt;="&amp;(TODAY()-6))+COUNTIFS('Quant Log'!$F$5:$F$1004,$A25,'Quant Log'!$J$5:$J$1004,"Wrong",'Quant Log'!$B$5:$B$1004,"&gt;="&amp;(TODAY()-6))),"")</f>
        <v/>
      </c>
      <c r="L25" s="37" t="n">
        <f aca="false">IF(J25=0,0,J25+(1-D25)/10+ROW()/100000)</f>
        <v>0</v>
      </c>
    </row>
    <row r="26" customFormat="false" ht="15" hidden="false" customHeight="false" outlineLevel="0" collapsed="false">
      <c r="A26" s="17" t="str">
        <f aca="false">Lists!$I$9</f>
        <v>Arithmetic – Percents</v>
      </c>
      <c r="B26" s="36" t="n">
        <f aca="false">COUNTIFS('Quant Log'!$F$5:$F$1004,$A26,'Quant Log'!$J$5:$J$1004,"Correct")+COUNTIFS('Quant Log'!$F$5:$F$1004,$A26,'Quant Log'!$J$5:$J$1004,"Wrong")</f>
        <v>1</v>
      </c>
      <c r="C26" s="36" t="n">
        <f aca="false">COUNTIFS('Quant Log'!$F$5:$F$1004,$A26,'Quant Log'!$J$5:$J$1004,"Correct")</f>
        <v>1</v>
      </c>
      <c r="D26" s="21" t="n">
        <f aca="false">IF(B26=0,"",C26/B26)</f>
        <v>1</v>
      </c>
      <c r="E26" s="21" t="n">
        <f aca="false">IFERROR(SUMIFS('Quant Log'!$G$5:$G$1004,'Quant Log'!$F$5:$F$1004,$A26,'Quant Log'!$J$5:$J$1004,"Correct")/(SUMIFS('Quant Log'!$G$5:$G$1004,'Quant Log'!$F$5:$F$1004,$A26,'Quant Log'!$J$5:$J$1004,"Correct")+SUMIFS('Quant Log'!$G$5:$G$1004,'Quant Log'!$F$5:$F$1004,$A26,'Quant Log'!$J$5:$J$1004,"Wrong")),"")</f>
        <v>1</v>
      </c>
      <c r="F26" s="22" t="n">
        <f aca="false">IFERROR(AVERAGEIFS('Quant Log'!$G$5:$G$1004,'Quant Log'!$F$5:$F$1004,$A26),"")</f>
        <v>2.5</v>
      </c>
      <c r="G26" s="18" t="n">
        <f aca="false">IFERROR(AVERAGEIFS('Quant Log'!$L$5:$L$1004,'Quant Log'!$F$5:$F$1004,$A26,'Quant Log'!$J$5:$J$1004,"Correct"),"")</f>
        <v>60</v>
      </c>
      <c r="H26" s="18" t="str">
        <f aca="false">IFERROR(AVERAGEIFS('Quant Log'!$L$5:$L$1004,'Quant Log'!$F$5:$F$1004,$A26,'Quant Log'!$J$5:$J$1004,"Wrong"),"")</f>
        <v/>
      </c>
      <c r="I26" s="18" t="s">
        <v>245</v>
      </c>
      <c r="J26" s="36" t="n">
        <f aca="false">COUNTIFS('Quant Log'!$F$5:$F$1004,$A26,'Quant Log'!$J$5:$J$1004,"Wrong")+COUNTIFS('Quant Log'!$F$5:$F$1004,$A26,'Quant Log'!$J$5:$J$1004,"Correct",'Quant Log'!$K$5:$K$1004,"50-50")+COUNTIFS('Quant Log'!$F$5:$F$1004,$A26,'Quant Log'!$J$5:$J$1004,"Correct",'Quant Log'!$K$5:$K$1004,"Guess")</f>
        <v>0</v>
      </c>
      <c r="K26" s="21" t="n">
        <f aca="true">IFERROR(COUNTIFS('Quant Log'!$F$5:$F$1004,$A26,'Quant Log'!$J$5:$J$1004,"Correct",'Quant Log'!$B$5:$B$1004,"&gt;="&amp;(TODAY()-6))/(COUNTIFS('Quant Log'!$F$5:$F$1004,$A26,'Quant Log'!$J$5:$J$1004,"Correct",'Quant Log'!$B$5:$B$1004,"&gt;="&amp;(TODAY()-6))+COUNTIFS('Quant Log'!$F$5:$F$1004,$A26,'Quant Log'!$J$5:$J$1004,"Wrong",'Quant Log'!$B$5:$B$1004,"&gt;="&amp;(TODAY()-6))),"")</f>
        <v>1</v>
      </c>
      <c r="L26" s="37" t="n">
        <f aca="false">IF(J26=0,0,J26+(1-D26)/10+ROW()/100000)</f>
        <v>0</v>
      </c>
    </row>
    <row r="27" customFormat="false" ht="15" hidden="false" customHeight="false" outlineLevel="0" collapsed="false">
      <c r="A27" s="17" t="str">
        <f aca="false">Lists!$I$10</f>
        <v>Arithmetic – Ratios &amp; proportions</v>
      </c>
      <c r="B27" s="36" t="n">
        <f aca="false">COUNTIFS('Quant Log'!$F$5:$F$1004,$A27,'Quant Log'!$J$5:$J$1004,"Correct")+COUNTIFS('Quant Log'!$F$5:$F$1004,$A27,'Quant Log'!$J$5:$J$1004,"Wrong")</f>
        <v>0</v>
      </c>
      <c r="C27" s="36" t="n">
        <f aca="false">COUNTIFS('Quant Log'!$F$5:$F$1004,$A27,'Quant Log'!$J$5:$J$1004,"Correct")</f>
        <v>0</v>
      </c>
      <c r="D27" s="21" t="str">
        <f aca="false">IF(B27=0,"",C27/B27)</f>
        <v/>
      </c>
      <c r="E27" s="21" t="str">
        <f aca="false">IFERROR(SUMIFS('Quant Log'!$G$5:$G$1004,'Quant Log'!$F$5:$F$1004,$A27,'Quant Log'!$J$5:$J$1004,"Correct")/(SUMIFS('Quant Log'!$G$5:$G$1004,'Quant Log'!$F$5:$F$1004,$A27,'Quant Log'!$J$5:$J$1004,"Correct")+SUMIFS('Quant Log'!$G$5:$G$1004,'Quant Log'!$F$5:$F$1004,$A27,'Quant Log'!$J$5:$J$1004,"Wrong")),"")</f>
        <v/>
      </c>
      <c r="F27" s="22" t="str">
        <f aca="false">IFERROR(AVERAGEIFS('Quant Log'!$G$5:$G$1004,'Quant Log'!$F$5:$F$1004,$A27),"")</f>
        <v/>
      </c>
      <c r="G27" s="18" t="str">
        <f aca="false">IFERROR(AVERAGEIFS('Quant Log'!$L$5:$L$1004,'Quant Log'!$F$5:$F$1004,$A27,'Quant Log'!$J$5:$J$1004,"Correct"),"")</f>
        <v/>
      </c>
      <c r="H27" s="18" t="str">
        <f aca="false">IFERROR(AVERAGEIFS('Quant Log'!$L$5:$L$1004,'Quant Log'!$F$5:$F$1004,$A27,'Quant Log'!$J$5:$J$1004,"Wrong"),"")</f>
        <v/>
      </c>
      <c r="I27" s="18" t="s">
        <v>245</v>
      </c>
      <c r="J27" s="36" t="n">
        <f aca="false">COUNTIFS('Quant Log'!$F$5:$F$1004,$A27,'Quant Log'!$J$5:$J$1004,"Wrong")+COUNTIFS('Quant Log'!$F$5:$F$1004,$A27,'Quant Log'!$J$5:$J$1004,"Correct",'Quant Log'!$K$5:$K$1004,"50-50")+COUNTIFS('Quant Log'!$F$5:$F$1004,$A27,'Quant Log'!$J$5:$J$1004,"Correct",'Quant Log'!$K$5:$K$1004,"Guess")</f>
        <v>0</v>
      </c>
      <c r="K27" s="21" t="str">
        <f aca="true">IFERROR(COUNTIFS('Quant Log'!$F$5:$F$1004,$A27,'Quant Log'!$J$5:$J$1004,"Correct",'Quant Log'!$B$5:$B$1004,"&gt;="&amp;(TODAY()-6))/(COUNTIFS('Quant Log'!$F$5:$F$1004,$A27,'Quant Log'!$J$5:$J$1004,"Correct",'Quant Log'!$B$5:$B$1004,"&gt;="&amp;(TODAY()-6))+COUNTIFS('Quant Log'!$F$5:$F$1004,$A27,'Quant Log'!$J$5:$J$1004,"Wrong",'Quant Log'!$B$5:$B$1004,"&gt;="&amp;(TODAY()-6))),"")</f>
        <v/>
      </c>
      <c r="L27" s="37" t="n">
        <f aca="false">IF(J27=0,0,J27+(1-D27)/10+ROW()/100000)</f>
        <v>0</v>
      </c>
    </row>
    <row r="28" customFormat="false" ht="15" hidden="false" customHeight="false" outlineLevel="0" collapsed="false">
      <c r="A28" s="17" t="str">
        <f aca="false">Lists!$I$11</f>
        <v>Arithmetic – Absolute value</v>
      </c>
      <c r="B28" s="36" t="n">
        <f aca="false">COUNTIFS('Quant Log'!$F$5:$F$1004,$A28,'Quant Log'!$J$5:$J$1004,"Correct")+COUNTIFS('Quant Log'!$F$5:$F$1004,$A28,'Quant Log'!$J$5:$J$1004,"Wrong")</f>
        <v>0</v>
      </c>
      <c r="C28" s="36" t="n">
        <f aca="false">COUNTIFS('Quant Log'!$F$5:$F$1004,$A28,'Quant Log'!$J$5:$J$1004,"Correct")</f>
        <v>0</v>
      </c>
      <c r="D28" s="21" t="str">
        <f aca="false">IF(B28=0,"",C28/B28)</f>
        <v/>
      </c>
      <c r="E28" s="21" t="str">
        <f aca="false">IFERROR(SUMIFS('Quant Log'!$G$5:$G$1004,'Quant Log'!$F$5:$F$1004,$A28,'Quant Log'!$J$5:$J$1004,"Correct")/(SUMIFS('Quant Log'!$G$5:$G$1004,'Quant Log'!$F$5:$F$1004,$A28,'Quant Log'!$J$5:$J$1004,"Correct")+SUMIFS('Quant Log'!$G$5:$G$1004,'Quant Log'!$F$5:$F$1004,$A28,'Quant Log'!$J$5:$J$1004,"Wrong")),"")</f>
        <v/>
      </c>
      <c r="F28" s="22" t="str">
        <f aca="false">IFERROR(AVERAGEIFS('Quant Log'!$G$5:$G$1004,'Quant Log'!$F$5:$F$1004,$A28),"")</f>
        <v/>
      </c>
      <c r="G28" s="18" t="str">
        <f aca="false">IFERROR(AVERAGEIFS('Quant Log'!$L$5:$L$1004,'Quant Log'!$F$5:$F$1004,$A28,'Quant Log'!$J$5:$J$1004,"Correct"),"")</f>
        <v/>
      </c>
      <c r="H28" s="18" t="str">
        <f aca="false">IFERROR(AVERAGEIFS('Quant Log'!$L$5:$L$1004,'Quant Log'!$F$5:$F$1004,$A28,'Quant Log'!$J$5:$J$1004,"Wrong"),"")</f>
        <v/>
      </c>
      <c r="I28" s="18" t="s">
        <v>245</v>
      </c>
      <c r="J28" s="36" t="n">
        <f aca="false">COUNTIFS('Quant Log'!$F$5:$F$1004,$A28,'Quant Log'!$J$5:$J$1004,"Wrong")+COUNTIFS('Quant Log'!$F$5:$F$1004,$A28,'Quant Log'!$J$5:$J$1004,"Correct",'Quant Log'!$K$5:$K$1004,"50-50")+COUNTIFS('Quant Log'!$F$5:$F$1004,$A28,'Quant Log'!$J$5:$J$1004,"Correct",'Quant Log'!$K$5:$K$1004,"Guess")</f>
        <v>0</v>
      </c>
      <c r="K28" s="21" t="str">
        <f aca="true">IFERROR(COUNTIFS('Quant Log'!$F$5:$F$1004,$A28,'Quant Log'!$J$5:$J$1004,"Correct",'Quant Log'!$B$5:$B$1004,"&gt;="&amp;(TODAY()-6))/(COUNTIFS('Quant Log'!$F$5:$F$1004,$A28,'Quant Log'!$J$5:$J$1004,"Correct",'Quant Log'!$B$5:$B$1004,"&gt;="&amp;(TODAY()-6))+COUNTIFS('Quant Log'!$F$5:$F$1004,$A28,'Quant Log'!$J$5:$J$1004,"Wrong",'Quant Log'!$B$5:$B$1004,"&gt;="&amp;(TODAY()-6))),"")</f>
        <v/>
      </c>
      <c r="L28" s="37" t="n">
        <f aca="false">IF(J28=0,0,J28+(1-D28)/10+ROW()/100000)</f>
        <v>0</v>
      </c>
    </row>
    <row r="29" customFormat="false" ht="15" hidden="false" customHeight="false" outlineLevel="0" collapsed="false">
      <c r="A29" s="17" t="str">
        <f aca="false">Lists!$I$12</f>
        <v>Arithmetic – Sequences &amp; series</v>
      </c>
      <c r="B29" s="36" t="n">
        <f aca="false">COUNTIFS('Quant Log'!$F$5:$F$1004,$A29,'Quant Log'!$J$5:$J$1004,"Correct")+COUNTIFS('Quant Log'!$F$5:$F$1004,$A29,'Quant Log'!$J$5:$J$1004,"Wrong")</f>
        <v>0</v>
      </c>
      <c r="C29" s="36" t="n">
        <f aca="false">COUNTIFS('Quant Log'!$F$5:$F$1004,$A29,'Quant Log'!$J$5:$J$1004,"Correct")</f>
        <v>0</v>
      </c>
      <c r="D29" s="21" t="str">
        <f aca="false">IF(B29=0,"",C29/B29)</f>
        <v/>
      </c>
      <c r="E29" s="21" t="str">
        <f aca="false">IFERROR(SUMIFS('Quant Log'!$G$5:$G$1004,'Quant Log'!$F$5:$F$1004,$A29,'Quant Log'!$J$5:$J$1004,"Correct")/(SUMIFS('Quant Log'!$G$5:$G$1004,'Quant Log'!$F$5:$F$1004,$A29,'Quant Log'!$J$5:$J$1004,"Correct")+SUMIFS('Quant Log'!$G$5:$G$1004,'Quant Log'!$F$5:$F$1004,$A29,'Quant Log'!$J$5:$J$1004,"Wrong")),"")</f>
        <v/>
      </c>
      <c r="F29" s="22" t="str">
        <f aca="false">IFERROR(AVERAGEIFS('Quant Log'!$G$5:$G$1004,'Quant Log'!$F$5:$F$1004,$A29),"")</f>
        <v/>
      </c>
      <c r="G29" s="18" t="str">
        <f aca="false">IFERROR(AVERAGEIFS('Quant Log'!$L$5:$L$1004,'Quant Log'!$F$5:$F$1004,$A29,'Quant Log'!$J$5:$J$1004,"Correct"),"")</f>
        <v/>
      </c>
      <c r="H29" s="18" t="str">
        <f aca="false">IFERROR(AVERAGEIFS('Quant Log'!$L$5:$L$1004,'Quant Log'!$F$5:$F$1004,$A29,'Quant Log'!$J$5:$J$1004,"Wrong"),"")</f>
        <v/>
      </c>
      <c r="I29" s="18" t="s">
        <v>245</v>
      </c>
      <c r="J29" s="36" t="n">
        <f aca="false">COUNTIFS('Quant Log'!$F$5:$F$1004,$A29,'Quant Log'!$J$5:$J$1004,"Wrong")+COUNTIFS('Quant Log'!$F$5:$F$1004,$A29,'Quant Log'!$J$5:$J$1004,"Correct",'Quant Log'!$K$5:$K$1004,"50-50")+COUNTIFS('Quant Log'!$F$5:$F$1004,$A29,'Quant Log'!$J$5:$J$1004,"Correct",'Quant Log'!$K$5:$K$1004,"Guess")</f>
        <v>0</v>
      </c>
      <c r="K29" s="21" t="str">
        <f aca="true">IFERROR(COUNTIFS('Quant Log'!$F$5:$F$1004,$A29,'Quant Log'!$J$5:$J$1004,"Correct",'Quant Log'!$B$5:$B$1004,"&gt;="&amp;(TODAY()-6))/(COUNTIFS('Quant Log'!$F$5:$F$1004,$A29,'Quant Log'!$J$5:$J$1004,"Correct",'Quant Log'!$B$5:$B$1004,"&gt;="&amp;(TODAY()-6))+COUNTIFS('Quant Log'!$F$5:$F$1004,$A29,'Quant Log'!$J$5:$J$1004,"Wrong",'Quant Log'!$B$5:$B$1004,"&gt;="&amp;(TODAY()-6))),"")</f>
        <v/>
      </c>
      <c r="L29" s="37" t="n">
        <f aca="false">IF(J29=0,0,J29+(1-D29)/10+ROW()/100000)</f>
        <v>0</v>
      </c>
    </row>
    <row r="30" customFormat="false" ht="15" hidden="false" customHeight="false" outlineLevel="0" collapsed="false">
      <c r="A30" s="17" t="str">
        <f aca="false">Lists!$I$13</f>
        <v>Algebra – Linear equations &amp; systems</v>
      </c>
      <c r="B30" s="36" t="n">
        <f aca="false">COUNTIFS('Quant Log'!$F$5:$F$1004,$A30,'Quant Log'!$J$5:$J$1004,"Correct")+COUNTIFS('Quant Log'!$F$5:$F$1004,$A30,'Quant Log'!$J$5:$J$1004,"Wrong")</f>
        <v>0</v>
      </c>
      <c r="C30" s="36" t="n">
        <f aca="false">COUNTIFS('Quant Log'!$F$5:$F$1004,$A30,'Quant Log'!$J$5:$J$1004,"Correct")</f>
        <v>0</v>
      </c>
      <c r="D30" s="21" t="str">
        <f aca="false">IF(B30=0,"",C30/B30)</f>
        <v/>
      </c>
      <c r="E30" s="21" t="str">
        <f aca="false">IFERROR(SUMIFS('Quant Log'!$G$5:$G$1004,'Quant Log'!$F$5:$F$1004,$A30,'Quant Log'!$J$5:$J$1004,"Correct")/(SUMIFS('Quant Log'!$G$5:$G$1004,'Quant Log'!$F$5:$F$1004,$A30,'Quant Log'!$J$5:$J$1004,"Correct")+SUMIFS('Quant Log'!$G$5:$G$1004,'Quant Log'!$F$5:$F$1004,$A30,'Quant Log'!$J$5:$J$1004,"Wrong")),"")</f>
        <v/>
      </c>
      <c r="F30" s="22" t="str">
        <f aca="false">IFERROR(AVERAGEIFS('Quant Log'!$G$5:$G$1004,'Quant Log'!$F$5:$F$1004,$A30),"")</f>
        <v/>
      </c>
      <c r="G30" s="18" t="str">
        <f aca="false">IFERROR(AVERAGEIFS('Quant Log'!$L$5:$L$1004,'Quant Log'!$F$5:$F$1004,$A30,'Quant Log'!$J$5:$J$1004,"Correct"),"")</f>
        <v/>
      </c>
      <c r="H30" s="18" t="str">
        <f aca="false">IFERROR(AVERAGEIFS('Quant Log'!$L$5:$L$1004,'Quant Log'!$F$5:$F$1004,$A30,'Quant Log'!$J$5:$J$1004,"Wrong"),"")</f>
        <v/>
      </c>
      <c r="I30" s="18" t="s">
        <v>245</v>
      </c>
      <c r="J30" s="36" t="n">
        <f aca="false">COUNTIFS('Quant Log'!$F$5:$F$1004,$A30,'Quant Log'!$J$5:$J$1004,"Wrong")+COUNTIFS('Quant Log'!$F$5:$F$1004,$A30,'Quant Log'!$J$5:$J$1004,"Correct",'Quant Log'!$K$5:$K$1004,"50-50")+COUNTIFS('Quant Log'!$F$5:$F$1004,$A30,'Quant Log'!$J$5:$J$1004,"Correct",'Quant Log'!$K$5:$K$1004,"Guess")</f>
        <v>0</v>
      </c>
      <c r="K30" s="21" t="str">
        <f aca="true">IFERROR(COUNTIFS('Quant Log'!$F$5:$F$1004,$A30,'Quant Log'!$J$5:$J$1004,"Correct",'Quant Log'!$B$5:$B$1004,"&gt;="&amp;(TODAY()-6))/(COUNTIFS('Quant Log'!$F$5:$F$1004,$A30,'Quant Log'!$J$5:$J$1004,"Correct",'Quant Log'!$B$5:$B$1004,"&gt;="&amp;(TODAY()-6))+COUNTIFS('Quant Log'!$F$5:$F$1004,$A30,'Quant Log'!$J$5:$J$1004,"Wrong",'Quant Log'!$B$5:$B$1004,"&gt;="&amp;(TODAY()-6))),"")</f>
        <v/>
      </c>
      <c r="L30" s="37" t="n">
        <f aca="false">IF(J30=0,0,J30+(1-D30)/10+ROW()/100000)</f>
        <v>0</v>
      </c>
    </row>
    <row r="31" customFormat="false" ht="15" hidden="false" customHeight="false" outlineLevel="0" collapsed="false">
      <c r="A31" s="17" t="str">
        <f aca="false">Lists!$I$14</f>
        <v>Algebra – Quadratics &amp; polynomials</v>
      </c>
      <c r="B31" s="36" t="n">
        <f aca="false">COUNTIFS('Quant Log'!$F$5:$F$1004,$A31,'Quant Log'!$J$5:$J$1004,"Correct")+COUNTIFS('Quant Log'!$F$5:$F$1004,$A31,'Quant Log'!$J$5:$J$1004,"Wrong")</f>
        <v>0</v>
      </c>
      <c r="C31" s="36" t="n">
        <f aca="false">COUNTIFS('Quant Log'!$F$5:$F$1004,$A31,'Quant Log'!$J$5:$J$1004,"Correct")</f>
        <v>0</v>
      </c>
      <c r="D31" s="21" t="str">
        <f aca="false">IF(B31=0,"",C31/B31)</f>
        <v/>
      </c>
      <c r="E31" s="21" t="str">
        <f aca="false">IFERROR(SUMIFS('Quant Log'!$G$5:$G$1004,'Quant Log'!$F$5:$F$1004,$A31,'Quant Log'!$J$5:$J$1004,"Correct")/(SUMIFS('Quant Log'!$G$5:$G$1004,'Quant Log'!$F$5:$F$1004,$A31,'Quant Log'!$J$5:$J$1004,"Correct")+SUMIFS('Quant Log'!$G$5:$G$1004,'Quant Log'!$F$5:$F$1004,$A31,'Quant Log'!$J$5:$J$1004,"Wrong")),"")</f>
        <v/>
      </c>
      <c r="F31" s="22" t="str">
        <f aca="false">IFERROR(AVERAGEIFS('Quant Log'!$G$5:$G$1004,'Quant Log'!$F$5:$F$1004,$A31),"")</f>
        <v/>
      </c>
      <c r="G31" s="18" t="str">
        <f aca="false">IFERROR(AVERAGEIFS('Quant Log'!$L$5:$L$1004,'Quant Log'!$F$5:$F$1004,$A31,'Quant Log'!$J$5:$J$1004,"Correct"),"")</f>
        <v/>
      </c>
      <c r="H31" s="18" t="str">
        <f aca="false">IFERROR(AVERAGEIFS('Quant Log'!$L$5:$L$1004,'Quant Log'!$F$5:$F$1004,$A31,'Quant Log'!$J$5:$J$1004,"Wrong"),"")</f>
        <v/>
      </c>
      <c r="I31" s="18" t="s">
        <v>245</v>
      </c>
      <c r="J31" s="36" t="n">
        <f aca="false">COUNTIFS('Quant Log'!$F$5:$F$1004,$A31,'Quant Log'!$J$5:$J$1004,"Wrong")+COUNTIFS('Quant Log'!$F$5:$F$1004,$A31,'Quant Log'!$J$5:$J$1004,"Correct",'Quant Log'!$K$5:$K$1004,"50-50")+COUNTIFS('Quant Log'!$F$5:$F$1004,$A31,'Quant Log'!$J$5:$J$1004,"Correct",'Quant Log'!$K$5:$K$1004,"Guess")</f>
        <v>0</v>
      </c>
      <c r="K31" s="21" t="str">
        <f aca="true">IFERROR(COUNTIFS('Quant Log'!$F$5:$F$1004,$A31,'Quant Log'!$J$5:$J$1004,"Correct",'Quant Log'!$B$5:$B$1004,"&gt;="&amp;(TODAY()-6))/(COUNTIFS('Quant Log'!$F$5:$F$1004,$A31,'Quant Log'!$J$5:$J$1004,"Correct",'Quant Log'!$B$5:$B$1004,"&gt;="&amp;(TODAY()-6))+COUNTIFS('Quant Log'!$F$5:$F$1004,$A31,'Quant Log'!$J$5:$J$1004,"Wrong",'Quant Log'!$B$5:$B$1004,"&gt;="&amp;(TODAY()-6))),"")</f>
        <v/>
      </c>
      <c r="L31" s="37" t="n">
        <f aca="false">IF(J31=0,0,J31+(1-D31)/10+ROW()/100000)</f>
        <v>0</v>
      </c>
    </row>
    <row r="32" customFormat="false" ht="15" hidden="false" customHeight="false" outlineLevel="0" collapsed="false">
      <c r="A32" s="17" t="str">
        <f aca="false">Lists!$I$15</f>
        <v>Algebra – Algebraic expressions</v>
      </c>
      <c r="B32" s="36" t="n">
        <f aca="false">COUNTIFS('Quant Log'!$F$5:$F$1004,$A32,'Quant Log'!$J$5:$J$1004,"Correct")+COUNTIFS('Quant Log'!$F$5:$F$1004,$A32,'Quant Log'!$J$5:$J$1004,"Wrong")</f>
        <v>0</v>
      </c>
      <c r="C32" s="36" t="n">
        <f aca="false">COUNTIFS('Quant Log'!$F$5:$F$1004,$A32,'Quant Log'!$J$5:$J$1004,"Correct")</f>
        <v>0</v>
      </c>
      <c r="D32" s="21" t="str">
        <f aca="false">IF(B32=0,"",C32/B32)</f>
        <v/>
      </c>
      <c r="E32" s="21" t="str">
        <f aca="false">IFERROR(SUMIFS('Quant Log'!$G$5:$G$1004,'Quant Log'!$F$5:$F$1004,$A32,'Quant Log'!$J$5:$J$1004,"Correct")/(SUMIFS('Quant Log'!$G$5:$G$1004,'Quant Log'!$F$5:$F$1004,$A32,'Quant Log'!$J$5:$J$1004,"Correct")+SUMIFS('Quant Log'!$G$5:$G$1004,'Quant Log'!$F$5:$F$1004,$A32,'Quant Log'!$J$5:$J$1004,"Wrong")),"")</f>
        <v/>
      </c>
      <c r="F32" s="22" t="str">
        <f aca="false">IFERROR(AVERAGEIFS('Quant Log'!$G$5:$G$1004,'Quant Log'!$F$5:$F$1004,$A32),"")</f>
        <v/>
      </c>
      <c r="G32" s="18" t="str">
        <f aca="false">IFERROR(AVERAGEIFS('Quant Log'!$L$5:$L$1004,'Quant Log'!$F$5:$F$1004,$A32,'Quant Log'!$J$5:$J$1004,"Correct"),"")</f>
        <v/>
      </c>
      <c r="H32" s="18" t="str">
        <f aca="false">IFERROR(AVERAGEIFS('Quant Log'!$L$5:$L$1004,'Quant Log'!$F$5:$F$1004,$A32,'Quant Log'!$J$5:$J$1004,"Wrong"),"")</f>
        <v/>
      </c>
      <c r="I32" s="18" t="s">
        <v>245</v>
      </c>
      <c r="J32" s="36" t="n">
        <f aca="false">COUNTIFS('Quant Log'!$F$5:$F$1004,$A32,'Quant Log'!$J$5:$J$1004,"Wrong")+COUNTIFS('Quant Log'!$F$5:$F$1004,$A32,'Quant Log'!$J$5:$J$1004,"Correct",'Quant Log'!$K$5:$K$1004,"50-50")+COUNTIFS('Quant Log'!$F$5:$F$1004,$A32,'Quant Log'!$J$5:$J$1004,"Correct",'Quant Log'!$K$5:$K$1004,"Guess")</f>
        <v>0</v>
      </c>
      <c r="K32" s="21" t="str">
        <f aca="true">IFERROR(COUNTIFS('Quant Log'!$F$5:$F$1004,$A32,'Quant Log'!$J$5:$J$1004,"Correct",'Quant Log'!$B$5:$B$1004,"&gt;="&amp;(TODAY()-6))/(COUNTIFS('Quant Log'!$F$5:$F$1004,$A32,'Quant Log'!$J$5:$J$1004,"Correct",'Quant Log'!$B$5:$B$1004,"&gt;="&amp;(TODAY()-6))+COUNTIFS('Quant Log'!$F$5:$F$1004,$A32,'Quant Log'!$J$5:$J$1004,"Wrong",'Quant Log'!$B$5:$B$1004,"&gt;="&amp;(TODAY()-6))),"")</f>
        <v/>
      </c>
      <c r="L32" s="37" t="n">
        <f aca="false">IF(J32=0,0,J32+(1-D32)/10+ROW()/100000)</f>
        <v>0</v>
      </c>
    </row>
    <row r="33" customFormat="false" ht="15" hidden="false" customHeight="false" outlineLevel="0" collapsed="false">
      <c r="A33" s="17" t="str">
        <f aca="false">Lists!$I$16</f>
        <v>Algebra – Inequalities</v>
      </c>
      <c r="B33" s="36" t="n">
        <f aca="false">COUNTIFS('Quant Log'!$F$5:$F$1004,$A33,'Quant Log'!$J$5:$J$1004,"Correct")+COUNTIFS('Quant Log'!$F$5:$F$1004,$A33,'Quant Log'!$J$5:$J$1004,"Wrong")</f>
        <v>1</v>
      </c>
      <c r="C33" s="36" t="n">
        <f aca="false">COUNTIFS('Quant Log'!$F$5:$F$1004,$A33,'Quant Log'!$J$5:$J$1004,"Correct")</f>
        <v>0</v>
      </c>
      <c r="D33" s="21" t="n">
        <f aca="false">IF(B33=0,"",C33/B33)</f>
        <v>0</v>
      </c>
      <c r="E33" s="21" t="n">
        <f aca="false">IFERROR(SUMIFS('Quant Log'!$G$5:$G$1004,'Quant Log'!$F$5:$F$1004,$A33,'Quant Log'!$J$5:$J$1004,"Correct")/(SUMIFS('Quant Log'!$G$5:$G$1004,'Quant Log'!$F$5:$F$1004,$A33,'Quant Log'!$J$5:$J$1004,"Correct")+SUMIFS('Quant Log'!$G$5:$G$1004,'Quant Log'!$F$5:$F$1004,$A33,'Quant Log'!$J$5:$J$1004,"Wrong")),"")</f>
        <v>0</v>
      </c>
      <c r="F33" s="22" t="n">
        <f aca="false">IFERROR(AVERAGEIFS('Quant Log'!$G$5:$G$1004,'Quant Log'!$F$5:$F$1004,$A33),"")</f>
        <v>4</v>
      </c>
      <c r="G33" s="18" t="str">
        <f aca="false">IFERROR(AVERAGEIFS('Quant Log'!$L$5:$L$1004,'Quant Log'!$F$5:$F$1004,$A33,'Quant Log'!$J$5:$J$1004,"Correct"),"")</f>
        <v/>
      </c>
      <c r="H33" s="18" t="n">
        <f aca="false">IFERROR(AVERAGEIFS('Quant Log'!$L$5:$L$1004,'Quant Log'!$F$5:$F$1004,$A33,'Quant Log'!$J$5:$J$1004,"Wrong"),"")</f>
        <v>130</v>
      </c>
      <c r="I33" s="18" t="s">
        <v>245</v>
      </c>
      <c r="J33" s="36" t="n">
        <f aca="false">COUNTIFS('Quant Log'!$F$5:$F$1004,$A33,'Quant Log'!$J$5:$J$1004,"Wrong")+COUNTIFS('Quant Log'!$F$5:$F$1004,$A33,'Quant Log'!$J$5:$J$1004,"Correct",'Quant Log'!$K$5:$K$1004,"50-50")+COUNTIFS('Quant Log'!$F$5:$F$1004,$A33,'Quant Log'!$J$5:$J$1004,"Correct",'Quant Log'!$K$5:$K$1004,"Guess")</f>
        <v>1</v>
      </c>
      <c r="K33" s="21" t="str">
        <f aca="true">IFERROR(COUNTIFS('Quant Log'!$F$5:$F$1004,$A33,'Quant Log'!$J$5:$J$1004,"Correct",'Quant Log'!$B$5:$B$1004,"&gt;="&amp;(TODAY()-6))/(COUNTIFS('Quant Log'!$F$5:$F$1004,$A33,'Quant Log'!$J$5:$J$1004,"Correct",'Quant Log'!$B$5:$B$1004,"&gt;="&amp;(TODAY()-6))+COUNTIFS('Quant Log'!$F$5:$F$1004,$A33,'Quant Log'!$J$5:$J$1004,"Wrong",'Quant Log'!$B$5:$B$1004,"&gt;="&amp;(TODAY()-6))),"")</f>
        <v/>
      </c>
      <c r="L33" s="37" t="n">
        <f aca="false">IF(J33=0,0,J33+(1-D33)/10+ROW()/100000)</f>
        <v>1.10033</v>
      </c>
    </row>
    <row r="34" customFormat="false" ht="15" hidden="false" customHeight="false" outlineLevel="0" collapsed="false">
      <c r="A34" s="17" t="str">
        <f aca="false">Lists!$I$17</f>
        <v>Algebra – Functions</v>
      </c>
      <c r="B34" s="36" t="n">
        <f aca="false">COUNTIFS('Quant Log'!$F$5:$F$1004,$A34,'Quant Log'!$J$5:$J$1004,"Correct")+COUNTIFS('Quant Log'!$F$5:$F$1004,$A34,'Quant Log'!$J$5:$J$1004,"Wrong")</f>
        <v>1</v>
      </c>
      <c r="C34" s="36" t="n">
        <f aca="false">COUNTIFS('Quant Log'!$F$5:$F$1004,$A34,'Quant Log'!$J$5:$J$1004,"Correct")</f>
        <v>1</v>
      </c>
      <c r="D34" s="21" t="n">
        <f aca="false">IF(B34=0,"",C34/B34)</f>
        <v>1</v>
      </c>
      <c r="E34" s="21" t="n">
        <f aca="false">IFERROR(SUMIFS('Quant Log'!$G$5:$G$1004,'Quant Log'!$F$5:$F$1004,$A34,'Quant Log'!$J$5:$J$1004,"Correct")/(SUMIFS('Quant Log'!$G$5:$G$1004,'Quant Log'!$F$5:$F$1004,$A34,'Quant Log'!$J$5:$J$1004,"Correct")+SUMIFS('Quant Log'!$G$5:$G$1004,'Quant Log'!$F$5:$F$1004,$A34,'Quant Log'!$J$5:$J$1004,"Wrong")),"")</f>
        <v>1</v>
      </c>
      <c r="F34" s="22" t="n">
        <f aca="false">IFERROR(AVERAGEIFS('Quant Log'!$G$5:$G$1004,'Quant Log'!$F$5:$F$1004,$A34),"")</f>
        <v>3.5</v>
      </c>
      <c r="G34" s="18" t="n">
        <f aca="false">IFERROR(AVERAGEIFS('Quant Log'!$L$5:$L$1004,'Quant Log'!$F$5:$F$1004,$A34,'Quant Log'!$J$5:$J$1004,"Correct"),"")</f>
        <v>70</v>
      </c>
      <c r="H34" s="18" t="str">
        <f aca="false">IFERROR(AVERAGEIFS('Quant Log'!$L$5:$L$1004,'Quant Log'!$F$5:$F$1004,$A34,'Quant Log'!$J$5:$J$1004,"Wrong"),"")</f>
        <v/>
      </c>
      <c r="I34" s="18" t="s">
        <v>245</v>
      </c>
      <c r="J34" s="36" t="n">
        <f aca="false">COUNTIFS('Quant Log'!$F$5:$F$1004,$A34,'Quant Log'!$J$5:$J$1004,"Wrong")+COUNTIFS('Quant Log'!$F$5:$F$1004,$A34,'Quant Log'!$J$5:$J$1004,"Correct",'Quant Log'!$K$5:$K$1004,"50-50")+COUNTIFS('Quant Log'!$F$5:$F$1004,$A34,'Quant Log'!$J$5:$J$1004,"Correct",'Quant Log'!$K$5:$K$1004,"Guess")</f>
        <v>0</v>
      </c>
      <c r="K34" s="21" t="n">
        <f aca="true">IFERROR(COUNTIFS('Quant Log'!$F$5:$F$1004,$A34,'Quant Log'!$J$5:$J$1004,"Correct",'Quant Log'!$B$5:$B$1004,"&gt;="&amp;(TODAY()-6))/(COUNTIFS('Quant Log'!$F$5:$F$1004,$A34,'Quant Log'!$J$5:$J$1004,"Correct",'Quant Log'!$B$5:$B$1004,"&gt;="&amp;(TODAY()-6))+COUNTIFS('Quant Log'!$F$5:$F$1004,$A34,'Quant Log'!$J$5:$J$1004,"Wrong",'Quant Log'!$B$5:$B$1004,"&gt;="&amp;(TODAY()-6))),"")</f>
        <v>1</v>
      </c>
      <c r="L34" s="37" t="n">
        <f aca="false">IF(J34=0,0,J34+(1-D34)/10+ROW()/100000)</f>
        <v>0</v>
      </c>
    </row>
    <row r="35" customFormat="false" ht="15" hidden="false" customHeight="false" outlineLevel="0" collapsed="false">
      <c r="A35" s="17" t="str">
        <f aca="false">Lists!$I$18</f>
        <v>Algebra – Coordinate geometry</v>
      </c>
      <c r="B35" s="36" t="n">
        <f aca="false">COUNTIFS('Quant Log'!$F$5:$F$1004,$A35,'Quant Log'!$J$5:$J$1004,"Correct")+COUNTIFS('Quant Log'!$F$5:$F$1004,$A35,'Quant Log'!$J$5:$J$1004,"Wrong")</f>
        <v>0</v>
      </c>
      <c r="C35" s="36" t="n">
        <f aca="false">COUNTIFS('Quant Log'!$F$5:$F$1004,$A35,'Quant Log'!$J$5:$J$1004,"Correct")</f>
        <v>0</v>
      </c>
      <c r="D35" s="21" t="str">
        <f aca="false">IF(B35=0,"",C35/B35)</f>
        <v/>
      </c>
      <c r="E35" s="21" t="str">
        <f aca="false">IFERROR(SUMIFS('Quant Log'!$G$5:$G$1004,'Quant Log'!$F$5:$F$1004,$A35,'Quant Log'!$J$5:$J$1004,"Correct")/(SUMIFS('Quant Log'!$G$5:$G$1004,'Quant Log'!$F$5:$F$1004,$A35,'Quant Log'!$J$5:$J$1004,"Correct")+SUMIFS('Quant Log'!$G$5:$G$1004,'Quant Log'!$F$5:$F$1004,$A35,'Quant Log'!$J$5:$J$1004,"Wrong")),"")</f>
        <v/>
      </c>
      <c r="F35" s="22" t="str">
        <f aca="false">IFERROR(AVERAGEIFS('Quant Log'!$G$5:$G$1004,'Quant Log'!$F$5:$F$1004,$A35),"")</f>
        <v/>
      </c>
      <c r="G35" s="18" t="str">
        <f aca="false">IFERROR(AVERAGEIFS('Quant Log'!$L$5:$L$1004,'Quant Log'!$F$5:$F$1004,$A35,'Quant Log'!$J$5:$J$1004,"Correct"),"")</f>
        <v/>
      </c>
      <c r="H35" s="18" t="str">
        <f aca="false">IFERROR(AVERAGEIFS('Quant Log'!$L$5:$L$1004,'Quant Log'!$F$5:$F$1004,$A35,'Quant Log'!$J$5:$J$1004,"Wrong"),"")</f>
        <v/>
      </c>
      <c r="I35" s="18" t="s">
        <v>245</v>
      </c>
      <c r="J35" s="36" t="n">
        <f aca="false">COUNTIFS('Quant Log'!$F$5:$F$1004,$A35,'Quant Log'!$J$5:$J$1004,"Wrong")+COUNTIFS('Quant Log'!$F$5:$F$1004,$A35,'Quant Log'!$J$5:$J$1004,"Correct",'Quant Log'!$K$5:$K$1004,"50-50")+COUNTIFS('Quant Log'!$F$5:$F$1004,$A35,'Quant Log'!$J$5:$J$1004,"Correct",'Quant Log'!$K$5:$K$1004,"Guess")</f>
        <v>0</v>
      </c>
      <c r="K35" s="21" t="str">
        <f aca="true">IFERROR(COUNTIFS('Quant Log'!$F$5:$F$1004,$A35,'Quant Log'!$J$5:$J$1004,"Correct",'Quant Log'!$B$5:$B$1004,"&gt;="&amp;(TODAY()-6))/(COUNTIFS('Quant Log'!$F$5:$F$1004,$A35,'Quant Log'!$J$5:$J$1004,"Correct",'Quant Log'!$B$5:$B$1004,"&gt;="&amp;(TODAY()-6))+COUNTIFS('Quant Log'!$F$5:$F$1004,$A35,'Quant Log'!$J$5:$J$1004,"Wrong",'Quant Log'!$B$5:$B$1004,"&gt;="&amp;(TODAY()-6))),"")</f>
        <v/>
      </c>
      <c r="L35" s="37" t="n">
        <f aca="false">IF(J35=0,0,J35+(1-D35)/10+ROW()/100000)</f>
        <v>0</v>
      </c>
    </row>
    <row r="36" customFormat="false" ht="15" hidden="false" customHeight="false" outlineLevel="0" collapsed="false">
      <c r="A36" s="17" t="str">
        <f aca="false">Lists!$I$19</f>
        <v>Geometry – Lines &amp; angles</v>
      </c>
      <c r="B36" s="36" t="n">
        <f aca="false">COUNTIFS('Quant Log'!$F$5:$F$1004,$A36,'Quant Log'!$J$5:$J$1004,"Correct")+COUNTIFS('Quant Log'!$F$5:$F$1004,$A36,'Quant Log'!$J$5:$J$1004,"Wrong")</f>
        <v>0</v>
      </c>
      <c r="C36" s="36" t="n">
        <f aca="false">COUNTIFS('Quant Log'!$F$5:$F$1004,$A36,'Quant Log'!$J$5:$J$1004,"Correct")</f>
        <v>0</v>
      </c>
      <c r="D36" s="21" t="str">
        <f aca="false">IF(B36=0,"",C36/B36)</f>
        <v/>
      </c>
      <c r="E36" s="21" t="str">
        <f aca="false">IFERROR(SUMIFS('Quant Log'!$G$5:$G$1004,'Quant Log'!$F$5:$F$1004,$A36,'Quant Log'!$J$5:$J$1004,"Correct")/(SUMIFS('Quant Log'!$G$5:$G$1004,'Quant Log'!$F$5:$F$1004,$A36,'Quant Log'!$J$5:$J$1004,"Correct")+SUMIFS('Quant Log'!$G$5:$G$1004,'Quant Log'!$F$5:$F$1004,$A36,'Quant Log'!$J$5:$J$1004,"Wrong")),"")</f>
        <v/>
      </c>
      <c r="F36" s="22" t="str">
        <f aca="false">IFERROR(AVERAGEIFS('Quant Log'!$G$5:$G$1004,'Quant Log'!$F$5:$F$1004,$A36),"")</f>
        <v/>
      </c>
      <c r="G36" s="18" t="str">
        <f aca="false">IFERROR(AVERAGEIFS('Quant Log'!$L$5:$L$1004,'Quant Log'!$F$5:$F$1004,$A36,'Quant Log'!$J$5:$J$1004,"Correct"),"")</f>
        <v/>
      </c>
      <c r="H36" s="18" t="str">
        <f aca="false">IFERROR(AVERAGEIFS('Quant Log'!$L$5:$L$1004,'Quant Log'!$F$5:$F$1004,$A36,'Quant Log'!$J$5:$J$1004,"Wrong"),"")</f>
        <v/>
      </c>
      <c r="I36" s="18" t="s">
        <v>245</v>
      </c>
      <c r="J36" s="36" t="n">
        <f aca="false">COUNTIFS('Quant Log'!$F$5:$F$1004,$A36,'Quant Log'!$J$5:$J$1004,"Wrong")+COUNTIFS('Quant Log'!$F$5:$F$1004,$A36,'Quant Log'!$J$5:$J$1004,"Correct",'Quant Log'!$K$5:$K$1004,"50-50")+COUNTIFS('Quant Log'!$F$5:$F$1004,$A36,'Quant Log'!$J$5:$J$1004,"Correct",'Quant Log'!$K$5:$K$1004,"Guess")</f>
        <v>0</v>
      </c>
      <c r="K36" s="21" t="str">
        <f aca="true">IFERROR(COUNTIFS('Quant Log'!$F$5:$F$1004,$A36,'Quant Log'!$J$5:$J$1004,"Correct",'Quant Log'!$B$5:$B$1004,"&gt;="&amp;(TODAY()-6))/(COUNTIFS('Quant Log'!$F$5:$F$1004,$A36,'Quant Log'!$J$5:$J$1004,"Correct",'Quant Log'!$B$5:$B$1004,"&gt;="&amp;(TODAY()-6))+COUNTIFS('Quant Log'!$F$5:$F$1004,$A36,'Quant Log'!$J$5:$J$1004,"Wrong",'Quant Log'!$B$5:$B$1004,"&gt;="&amp;(TODAY()-6))),"")</f>
        <v/>
      </c>
      <c r="L36" s="37" t="n">
        <f aca="false">IF(J36=0,0,J36+(1-D36)/10+ROW()/100000)</f>
        <v>0</v>
      </c>
    </row>
    <row r="37" customFormat="false" ht="15" hidden="false" customHeight="false" outlineLevel="0" collapsed="false">
      <c r="A37" s="17" t="str">
        <f aca="false">Lists!$I$20</f>
        <v>Geometry – Triangles</v>
      </c>
      <c r="B37" s="36" t="n">
        <f aca="false">COUNTIFS('Quant Log'!$F$5:$F$1004,$A37,'Quant Log'!$J$5:$J$1004,"Correct")+COUNTIFS('Quant Log'!$F$5:$F$1004,$A37,'Quant Log'!$J$5:$J$1004,"Wrong")</f>
        <v>1</v>
      </c>
      <c r="C37" s="36" t="n">
        <f aca="false">COUNTIFS('Quant Log'!$F$5:$F$1004,$A37,'Quant Log'!$J$5:$J$1004,"Correct")</f>
        <v>0</v>
      </c>
      <c r="D37" s="21" t="n">
        <f aca="false">IF(B37=0,"",C37/B37)</f>
        <v>0</v>
      </c>
      <c r="E37" s="21" t="n">
        <f aca="false">IFERROR(SUMIFS('Quant Log'!$G$5:$G$1004,'Quant Log'!$F$5:$F$1004,$A37,'Quant Log'!$J$5:$J$1004,"Correct")/(SUMIFS('Quant Log'!$G$5:$G$1004,'Quant Log'!$F$5:$F$1004,$A37,'Quant Log'!$J$5:$J$1004,"Correct")+SUMIFS('Quant Log'!$G$5:$G$1004,'Quant Log'!$F$5:$F$1004,$A37,'Quant Log'!$J$5:$J$1004,"Wrong")),"")</f>
        <v>0</v>
      </c>
      <c r="F37" s="22" t="n">
        <f aca="false">IFERROR(AVERAGEIFS('Quant Log'!$G$5:$G$1004,'Quant Log'!$F$5:$F$1004,$A37),"")</f>
        <v>4</v>
      </c>
      <c r="G37" s="18" t="str">
        <f aca="false">IFERROR(AVERAGEIFS('Quant Log'!$L$5:$L$1004,'Quant Log'!$F$5:$F$1004,$A37,'Quant Log'!$J$5:$J$1004,"Correct"),"")</f>
        <v/>
      </c>
      <c r="H37" s="18" t="n">
        <f aca="false">IFERROR(AVERAGEIFS('Quant Log'!$L$5:$L$1004,'Quant Log'!$F$5:$F$1004,$A37,'Quant Log'!$J$5:$J$1004,"Wrong"),"")</f>
        <v>40</v>
      </c>
      <c r="I37" s="18" t="s">
        <v>245</v>
      </c>
      <c r="J37" s="36" t="n">
        <f aca="false">COUNTIFS('Quant Log'!$F$5:$F$1004,$A37,'Quant Log'!$J$5:$J$1004,"Wrong")+COUNTIFS('Quant Log'!$F$5:$F$1004,$A37,'Quant Log'!$J$5:$J$1004,"Correct",'Quant Log'!$K$5:$K$1004,"50-50")+COUNTIFS('Quant Log'!$F$5:$F$1004,$A37,'Quant Log'!$J$5:$J$1004,"Correct",'Quant Log'!$K$5:$K$1004,"Guess")</f>
        <v>1</v>
      </c>
      <c r="K37" s="21" t="str">
        <f aca="true">IFERROR(COUNTIFS('Quant Log'!$F$5:$F$1004,$A37,'Quant Log'!$J$5:$J$1004,"Correct",'Quant Log'!$B$5:$B$1004,"&gt;="&amp;(TODAY()-6))/(COUNTIFS('Quant Log'!$F$5:$F$1004,$A37,'Quant Log'!$J$5:$J$1004,"Correct",'Quant Log'!$B$5:$B$1004,"&gt;="&amp;(TODAY()-6))+COUNTIFS('Quant Log'!$F$5:$F$1004,$A37,'Quant Log'!$J$5:$J$1004,"Wrong",'Quant Log'!$B$5:$B$1004,"&gt;="&amp;(TODAY()-6))),"")</f>
        <v/>
      </c>
      <c r="L37" s="37" t="n">
        <f aca="false">IF(J37=0,0,J37+(1-D37)/10+ROW()/100000)</f>
        <v>1.10037</v>
      </c>
    </row>
    <row r="38" customFormat="false" ht="15" hidden="false" customHeight="false" outlineLevel="0" collapsed="false">
      <c r="A38" s="17" t="str">
        <f aca="false">Lists!$I$21</f>
        <v>Geometry – Quadrilaterals &amp; polygons</v>
      </c>
      <c r="B38" s="36" t="n">
        <f aca="false">COUNTIFS('Quant Log'!$F$5:$F$1004,$A38,'Quant Log'!$J$5:$J$1004,"Correct")+COUNTIFS('Quant Log'!$F$5:$F$1004,$A38,'Quant Log'!$J$5:$J$1004,"Wrong")</f>
        <v>0</v>
      </c>
      <c r="C38" s="36" t="n">
        <f aca="false">COUNTIFS('Quant Log'!$F$5:$F$1004,$A38,'Quant Log'!$J$5:$J$1004,"Correct")</f>
        <v>0</v>
      </c>
      <c r="D38" s="21" t="str">
        <f aca="false">IF(B38=0,"",C38/B38)</f>
        <v/>
      </c>
      <c r="E38" s="21" t="str">
        <f aca="false">IFERROR(SUMIFS('Quant Log'!$G$5:$G$1004,'Quant Log'!$F$5:$F$1004,$A38,'Quant Log'!$J$5:$J$1004,"Correct")/(SUMIFS('Quant Log'!$G$5:$G$1004,'Quant Log'!$F$5:$F$1004,$A38,'Quant Log'!$J$5:$J$1004,"Correct")+SUMIFS('Quant Log'!$G$5:$G$1004,'Quant Log'!$F$5:$F$1004,$A38,'Quant Log'!$J$5:$J$1004,"Wrong")),"")</f>
        <v/>
      </c>
      <c r="F38" s="22" t="str">
        <f aca="false">IFERROR(AVERAGEIFS('Quant Log'!$G$5:$G$1004,'Quant Log'!$F$5:$F$1004,$A38),"")</f>
        <v/>
      </c>
      <c r="G38" s="18" t="str">
        <f aca="false">IFERROR(AVERAGEIFS('Quant Log'!$L$5:$L$1004,'Quant Log'!$F$5:$F$1004,$A38,'Quant Log'!$J$5:$J$1004,"Correct"),"")</f>
        <v/>
      </c>
      <c r="H38" s="18" t="str">
        <f aca="false">IFERROR(AVERAGEIFS('Quant Log'!$L$5:$L$1004,'Quant Log'!$F$5:$F$1004,$A38,'Quant Log'!$J$5:$J$1004,"Wrong"),"")</f>
        <v/>
      </c>
      <c r="I38" s="18" t="s">
        <v>245</v>
      </c>
      <c r="J38" s="36" t="n">
        <f aca="false">COUNTIFS('Quant Log'!$F$5:$F$1004,$A38,'Quant Log'!$J$5:$J$1004,"Wrong")+COUNTIFS('Quant Log'!$F$5:$F$1004,$A38,'Quant Log'!$J$5:$J$1004,"Correct",'Quant Log'!$K$5:$K$1004,"50-50")+COUNTIFS('Quant Log'!$F$5:$F$1004,$A38,'Quant Log'!$J$5:$J$1004,"Correct",'Quant Log'!$K$5:$K$1004,"Guess")</f>
        <v>0</v>
      </c>
      <c r="K38" s="21" t="str">
        <f aca="true">IFERROR(COUNTIFS('Quant Log'!$F$5:$F$1004,$A38,'Quant Log'!$J$5:$J$1004,"Correct",'Quant Log'!$B$5:$B$1004,"&gt;="&amp;(TODAY()-6))/(COUNTIFS('Quant Log'!$F$5:$F$1004,$A38,'Quant Log'!$J$5:$J$1004,"Correct",'Quant Log'!$B$5:$B$1004,"&gt;="&amp;(TODAY()-6))+COUNTIFS('Quant Log'!$F$5:$F$1004,$A38,'Quant Log'!$J$5:$J$1004,"Wrong",'Quant Log'!$B$5:$B$1004,"&gt;="&amp;(TODAY()-6))),"")</f>
        <v/>
      </c>
      <c r="L38" s="37" t="n">
        <f aca="false">IF(J38=0,0,J38+(1-D38)/10+ROW()/100000)</f>
        <v>0</v>
      </c>
    </row>
    <row r="39" customFormat="false" ht="15" hidden="false" customHeight="false" outlineLevel="0" collapsed="false">
      <c r="A39" s="17" t="str">
        <f aca="false">Lists!$I$22</f>
        <v>Geometry – Circles</v>
      </c>
      <c r="B39" s="36" t="n">
        <f aca="false">COUNTIFS('Quant Log'!$F$5:$F$1004,$A39,'Quant Log'!$J$5:$J$1004,"Correct")+COUNTIFS('Quant Log'!$F$5:$F$1004,$A39,'Quant Log'!$J$5:$J$1004,"Wrong")</f>
        <v>1</v>
      </c>
      <c r="C39" s="36" t="n">
        <f aca="false">COUNTIFS('Quant Log'!$F$5:$F$1004,$A39,'Quant Log'!$J$5:$J$1004,"Correct")</f>
        <v>1</v>
      </c>
      <c r="D39" s="21" t="n">
        <f aca="false">IF(B39=0,"",C39/B39)</f>
        <v>1</v>
      </c>
      <c r="E39" s="21" t="n">
        <f aca="false">IFERROR(SUMIFS('Quant Log'!$G$5:$G$1004,'Quant Log'!$F$5:$F$1004,$A39,'Quant Log'!$J$5:$J$1004,"Correct")/(SUMIFS('Quant Log'!$G$5:$G$1004,'Quant Log'!$F$5:$F$1004,$A39,'Quant Log'!$J$5:$J$1004,"Correct")+SUMIFS('Quant Log'!$G$5:$G$1004,'Quant Log'!$F$5:$F$1004,$A39,'Quant Log'!$J$5:$J$1004,"Wrong")),"")</f>
        <v>1</v>
      </c>
      <c r="F39" s="22" t="n">
        <f aca="false">IFERROR(AVERAGEIFS('Quant Log'!$G$5:$G$1004,'Quant Log'!$F$5:$F$1004,$A39),"")</f>
        <v>3.5</v>
      </c>
      <c r="G39" s="18" t="n">
        <f aca="false">IFERROR(AVERAGEIFS('Quant Log'!$L$5:$L$1004,'Quant Log'!$F$5:$F$1004,$A39,'Quant Log'!$J$5:$J$1004,"Correct"),"")</f>
        <v>90</v>
      </c>
      <c r="H39" s="18" t="str">
        <f aca="false">IFERROR(AVERAGEIFS('Quant Log'!$L$5:$L$1004,'Quant Log'!$F$5:$F$1004,$A39,'Quant Log'!$J$5:$J$1004,"Wrong"),"")</f>
        <v/>
      </c>
      <c r="I39" s="18" t="s">
        <v>245</v>
      </c>
      <c r="J39" s="36" t="n">
        <f aca="false">COUNTIFS('Quant Log'!$F$5:$F$1004,$A39,'Quant Log'!$J$5:$J$1004,"Wrong")+COUNTIFS('Quant Log'!$F$5:$F$1004,$A39,'Quant Log'!$J$5:$J$1004,"Correct",'Quant Log'!$K$5:$K$1004,"50-50")+COUNTIFS('Quant Log'!$F$5:$F$1004,$A39,'Quant Log'!$J$5:$J$1004,"Correct",'Quant Log'!$K$5:$K$1004,"Guess")</f>
        <v>0</v>
      </c>
      <c r="K39" s="21" t="n">
        <f aca="true">IFERROR(COUNTIFS('Quant Log'!$F$5:$F$1004,$A39,'Quant Log'!$J$5:$J$1004,"Correct",'Quant Log'!$B$5:$B$1004,"&gt;="&amp;(TODAY()-6))/(COUNTIFS('Quant Log'!$F$5:$F$1004,$A39,'Quant Log'!$J$5:$J$1004,"Correct",'Quant Log'!$B$5:$B$1004,"&gt;="&amp;(TODAY()-6))+COUNTIFS('Quant Log'!$F$5:$F$1004,$A39,'Quant Log'!$J$5:$J$1004,"Wrong",'Quant Log'!$B$5:$B$1004,"&gt;="&amp;(TODAY()-6))),"")</f>
        <v>1</v>
      </c>
      <c r="L39" s="37" t="n">
        <f aca="false">IF(J39=0,0,J39+(1-D39)/10+ROW()/100000)</f>
        <v>0</v>
      </c>
    </row>
    <row r="40" customFormat="false" ht="15" hidden="false" customHeight="false" outlineLevel="0" collapsed="false">
      <c r="A40" s="17" t="str">
        <f aca="false">Lists!$I$23</f>
        <v>Geometry – 3D figures</v>
      </c>
      <c r="B40" s="36" t="n">
        <f aca="false">COUNTIFS('Quant Log'!$F$5:$F$1004,$A40,'Quant Log'!$J$5:$J$1004,"Correct")+COUNTIFS('Quant Log'!$F$5:$F$1004,$A40,'Quant Log'!$J$5:$J$1004,"Wrong")</f>
        <v>0</v>
      </c>
      <c r="C40" s="36" t="n">
        <f aca="false">COUNTIFS('Quant Log'!$F$5:$F$1004,$A40,'Quant Log'!$J$5:$J$1004,"Correct")</f>
        <v>0</v>
      </c>
      <c r="D40" s="21" t="str">
        <f aca="false">IF(B40=0,"",C40/B40)</f>
        <v/>
      </c>
      <c r="E40" s="21" t="str">
        <f aca="false">IFERROR(SUMIFS('Quant Log'!$G$5:$G$1004,'Quant Log'!$F$5:$F$1004,$A40,'Quant Log'!$J$5:$J$1004,"Correct")/(SUMIFS('Quant Log'!$G$5:$G$1004,'Quant Log'!$F$5:$F$1004,$A40,'Quant Log'!$J$5:$J$1004,"Correct")+SUMIFS('Quant Log'!$G$5:$G$1004,'Quant Log'!$F$5:$F$1004,$A40,'Quant Log'!$J$5:$J$1004,"Wrong")),"")</f>
        <v/>
      </c>
      <c r="F40" s="22" t="str">
        <f aca="false">IFERROR(AVERAGEIFS('Quant Log'!$G$5:$G$1004,'Quant Log'!$F$5:$F$1004,$A40),"")</f>
        <v/>
      </c>
      <c r="G40" s="18" t="str">
        <f aca="false">IFERROR(AVERAGEIFS('Quant Log'!$L$5:$L$1004,'Quant Log'!$F$5:$F$1004,$A40,'Quant Log'!$J$5:$J$1004,"Correct"),"")</f>
        <v/>
      </c>
      <c r="H40" s="18" t="str">
        <f aca="false">IFERROR(AVERAGEIFS('Quant Log'!$L$5:$L$1004,'Quant Log'!$F$5:$F$1004,$A40,'Quant Log'!$J$5:$J$1004,"Wrong"),"")</f>
        <v/>
      </c>
      <c r="I40" s="18" t="s">
        <v>245</v>
      </c>
      <c r="J40" s="36" t="n">
        <f aca="false">COUNTIFS('Quant Log'!$F$5:$F$1004,$A40,'Quant Log'!$J$5:$J$1004,"Wrong")+COUNTIFS('Quant Log'!$F$5:$F$1004,$A40,'Quant Log'!$J$5:$J$1004,"Correct",'Quant Log'!$K$5:$K$1004,"50-50")+COUNTIFS('Quant Log'!$F$5:$F$1004,$A40,'Quant Log'!$J$5:$J$1004,"Correct",'Quant Log'!$K$5:$K$1004,"Guess")</f>
        <v>0</v>
      </c>
      <c r="K40" s="21" t="str">
        <f aca="true">IFERROR(COUNTIFS('Quant Log'!$F$5:$F$1004,$A40,'Quant Log'!$J$5:$J$1004,"Correct",'Quant Log'!$B$5:$B$1004,"&gt;="&amp;(TODAY()-6))/(COUNTIFS('Quant Log'!$F$5:$F$1004,$A40,'Quant Log'!$J$5:$J$1004,"Correct",'Quant Log'!$B$5:$B$1004,"&gt;="&amp;(TODAY()-6))+COUNTIFS('Quant Log'!$F$5:$F$1004,$A40,'Quant Log'!$J$5:$J$1004,"Wrong",'Quant Log'!$B$5:$B$1004,"&gt;="&amp;(TODAY()-6))),"")</f>
        <v/>
      </c>
      <c r="L40" s="37" t="n">
        <f aca="false">IF(J40=0,0,J40+(1-D40)/10+ROW()/100000)</f>
        <v>0</v>
      </c>
    </row>
    <row r="41" customFormat="false" ht="15" hidden="false" customHeight="false" outlineLevel="0" collapsed="false">
      <c r="A41" s="17" t="str">
        <f aca="false">Lists!$I$24</f>
        <v>Word Problems – Rate / work / distance</v>
      </c>
      <c r="B41" s="36" t="n">
        <f aca="false">COUNTIFS('Quant Log'!$F$5:$F$1004,$A41,'Quant Log'!$J$5:$J$1004,"Correct")+COUNTIFS('Quant Log'!$F$5:$F$1004,$A41,'Quant Log'!$J$5:$J$1004,"Wrong")</f>
        <v>1</v>
      </c>
      <c r="C41" s="36" t="n">
        <f aca="false">COUNTIFS('Quant Log'!$F$5:$F$1004,$A41,'Quant Log'!$J$5:$J$1004,"Correct")</f>
        <v>1</v>
      </c>
      <c r="D41" s="21" t="n">
        <f aca="false">IF(B41=0,"",C41/B41)</f>
        <v>1</v>
      </c>
      <c r="E41" s="21" t="n">
        <f aca="false">IFERROR(SUMIFS('Quant Log'!$G$5:$G$1004,'Quant Log'!$F$5:$F$1004,$A41,'Quant Log'!$J$5:$J$1004,"Correct")/(SUMIFS('Quant Log'!$G$5:$G$1004,'Quant Log'!$F$5:$F$1004,$A41,'Quant Log'!$J$5:$J$1004,"Correct")+SUMIFS('Quant Log'!$G$5:$G$1004,'Quant Log'!$F$5:$F$1004,$A41,'Quant Log'!$J$5:$J$1004,"Wrong")),"")</f>
        <v>1</v>
      </c>
      <c r="F41" s="22" t="n">
        <f aca="false">IFERROR(AVERAGEIFS('Quant Log'!$G$5:$G$1004,'Quant Log'!$F$5:$F$1004,$A41),"")</f>
        <v>3.5</v>
      </c>
      <c r="G41" s="18" t="n">
        <f aca="false">IFERROR(AVERAGEIFS('Quant Log'!$L$5:$L$1004,'Quant Log'!$F$5:$F$1004,$A41,'Quant Log'!$J$5:$J$1004,"Correct"),"")</f>
        <v>120</v>
      </c>
      <c r="H41" s="18" t="str">
        <f aca="false">IFERROR(AVERAGEIFS('Quant Log'!$L$5:$L$1004,'Quant Log'!$F$5:$F$1004,$A41,'Quant Log'!$J$5:$J$1004,"Wrong"),"")</f>
        <v/>
      </c>
      <c r="I41" s="18" t="s">
        <v>245</v>
      </c>
      <c r="J41" s="36" t="n">
        <f aca="false">COUNTIFS('Quant Log'!$F$5:$F$1004,$A41,'Quant Log'!$J$5:$J$1004,"Wrong")+COUNTIFS('Quant Log'!$F$5:$F$1004,$A41,'Quant Log'!$J$5:$J$1004,"Correct",'Quant Log'!$K$5:$K$1004,"50-50")+COUNTIFS('Quant Log'!$F$5:$F$1004,$A41,'Quant Log'!$J$5:$J$1004,"Correct",'Quant Log'!$K$5:$K$1004,"Guess")</f>
        <v>0</v>
      </c>
      <c r="K41" s="21" t="str">
        <f aca="true">IFERROR(COUNTIFS('Quant Log'!$F$5:$F$1004,$A41,'Quant Log'!$J$5:$J$1004,"Correct",'Quant Log'!$B$5:$B$1004,"&gt;="&amp;(TODAY()-6))/(COUNTIFS('Quant Log'!$F$5:$F$1004,$A41,'Quant Log'!$J$5:$J$1004,"Correct",'Quant Log'!$B$5:$B$1004,"&gt;="&amp;(TODAY()-6))+COUNTIFS('Quant Log'!$F$5:$F$1004,$A41,'Quant Log'!$J$5:$J$1004,"Wrong",'Quant Log'!$B$5:$B$1004,"&gt;="&amp;(TODAY()-6))),"")</f>
        <v/>
      </c>
      <c r="L41" s="37" t="n">
        <f aca="false">IF(J41=0,0,J41+(1-D41)/10+ROW()/100000)</f>
        <v>0</v>
      </c>
    </row>
    <row r="42" customFormat="false" ht="15" hidden="false" customHeight="false" outlineLevel="0" collapsed="false">
      <c r="A42" s="17" t="str">
        <f aca="false">Lists!$I$25</f>
        <v>Word Problems – Mixtures</v>
      </c>
      <c r="B42" s="36" t="n">
        <f aca="false">COUNTIFS('Quant Log'!$F$5:$F$1004,$A42,'Quant Log'!$J$5:$J$1004,"Correct")+COUNTIFS('Quant Log'!$F$5:$F$1004,$A42,'Quant Log'!$J$5:$J$1004,"Wrong")</f>
        <v>0</v>
      </c>
      <c r="C42" s="36" t="n">
        <f aca="false">COUNTIFS('Quant Log'!$F$5:$F$1004,$A42,'Quant Log'!$J$5:$J$1004,"Correct")</f>
        <v>0</v>
      </c>
      <c r="D42" s="21" t="str">
        <f aca="false">IF(B42=0,"",C42/B42)</f>
        <v/>
      </c>
      <c r="E42" s="21" t="str">
        <f aca="false">IFERROR(SUMIFS('Quant Log'!$G$5:$G$1004,'Quant Log'!$F$5:$F$1004,$A42,'Quant Log'!$J$5:$J$1004,"Correct")/(SUMIFS('Quant Log'!$G$5:$G$1004,'Quant Log'!$F$5:$F$1004,$A42,'Quant Log'!$J$5:$J$1004,"Correct")+SUMIFS('Quant Log'!$G$5:$G$1004,'Quant Log'!$F$5:$F$1004,$A42,'Quant Log'!$J$5:$J$1004,"Wrong")),"")</f>
        <v/>
      </c>
      <c r="F42" s="22" t="str">
        <f aca="false">IFERROR(AVERAGEIFS('Quant Log'!$G$5:$G$1004,'Quant Log'!$F$5:$F$1004,$A42),"")</f>
        <v/>
      </c>
      <c r="G42" s="18" t="str">
        <f aca="false">IFERROR(AVERAGEIFS('Quant Log'!$L$5:$L$1004,'Quant Log'!$F$5:$F$1004,$A42,'Quant Log'!$J$5:$J$1004,"Correct"),"")</f>
        <v/>
      </c>
      <c r="H42" s="18" t="str">
        <f aca="false">IFERROR(AVERAGEIFS('Quant Log'!$L$5:$L$1004,'Quant Log'!$F$5:$F$1004,$A42,'Quant Log'!$J$5:$J$1004,"Wrong"),"")</f>
        <v/>
      </c>
      <c r="I42" s="18" t="s">
        <v>245</v>
      </c>
      <c r="J42" s="36" t="n">
        <f aca="false">COUNTIFS('Quant Log'!$F$5:$F$1004,$A42,'Quant Log'!$J$5:$J$1004,"Wrong")+COUNTIFS('Quant Log'!$F$5:$F$1004,$A42,'Quant Log'!$J$5:$J$1004,"Correct",'Quant Log'!$K$5:$K$1004,"50-50")+COUNTIFS('Quant Log'!$F$5:$F$1004,$A42,'Quant Log'!$J$5:$J$1004,"Correct",'Quant Log'!$K$5:$K$1004,"Guess")</f>
        <v>0</v>
      </c>
      <c r="K42" s="21" t="str">
        <f aca="true">IFERROR(COUNTIFS('Quant Log'!$F$5:$F$1004,$A42,'Quant Log'!$J$5:$J$1004,"Correct",'Quant Log'!$B$5:$B$1004,"&gt;="&amp;(TODAY()-6))/(COUNTIFS('Quant Log'!$F$5:$F$1004,$A42,'Quant Log'!$J$5:$J$1004,"Correct",'Quant Log'!$B$5:$B$1004,"&gt;="&amp;(TODAY()-6))+COUNTIFS('Quant Log'!$F$5:$F$1004,$A42,'Quant Log'!$J$5:$J$1004,"Wrong",'Quant Log'!$B$5:$B$1004,"&gt;="&amp;(TODAY()-6))),"")</f>
        <v/>
      </c>
      <c r="L42" s="37" t="n">
        <f aca="false">IF(J42=0,0,J42+(1-D42)/10+ROW()/100000)</f>
        <v>0</v>
      </c>
    </row>
    <row r="43" customFormat="false" ht="15" hidden="false" customHeight="false" outlineLevel="0" collapsed="false">
      <c r="A43" s="17" t="str">
        <f aca="false">Lists!$I$26</f>
        <v>Word Problems – Interest &amp; growth</v>
      </c>
      <c r="B43" s="36" t="n">
        <f aca="false">COUNTIFS('Quant Log'!$F$5:$F$1004,$A43,'Quant Log'!$J$5:$J$1004,"Correct")+COUNTIFS('Quant Log'!$F$5:$F$1004,$A43,'Quant Log'!$J$5:$J$1004,"Wrong")</f>
        <v>0</v>
      </c>
      <c r="C43" s="36" t="n">
        <f aca="false">COUNTIFS('Quant Log'!$F$5:$F$1004,$A43,'Quant Log'!$J$5:$J$1004,"Correct")</f>
        <v>0</v>
      </c>
      <c r="D43" s="21" t="str">
        <f aca="false">IF(B43=0,"",C43/B43)</f>
        <v/>
      </c>
      <c r="E43" s="21" t="str">
        <f aca="false">IFERROR(SUMIFS('Quant Log'!$G$5:$G$1004,'Quant Log'!$F$5:$F$1004,$A43,'Quant Log'!$J$5:$J$1004,"Correct")/(SUMIFS('Quant Log'!$G$5:$G$1004,'Quant Log'!$F$5:$F$1004,$A43,'Quant Log'!$J$5:$J$1004,"Correct")+SUMIFS('Quant Log'!$G$5:$G$1004,'Quant Log'!$F$5:$F$1004,$A43,'Quant Log'!$J$5:$J$1004,"Wrong")),"")</f>
        <v/>
      </c>
      <c r="F43" s="22" t="str">
        <f aca="false">IFERROR(AVERAGEIFS('Quant Log'!$G$5:$G$1004,'Quant Log'!$F$5:$F$1004,$A43),"")</f>
        <v/>
      </c>
      <c r="G43" s="18" t="str">
        <f aca="false">IFERROR(AVERAGEIFS('Quant Log'!$L$5:$L$1004,'Quant Log'!$F$5:$F$1004,$A43,'Quant Log'!$J$5:$J$1004,"Correct"),"")</f>
        <v/>
      </c>
      <c r="H43" s="18" t="str">
        <f aca="false">IFERROR(AVERAGEIFS('Quant Log'!$L$5:$L$1004,'Quant Log'!$F$5:$F$1004,$A43,'Quant Log'!$J$5:$J$1004,"Wrong"),"")</f>
        <v/>
      </c>
      <c r="I43" s="18" t="s">
        <v>245</v>
      </c>
      <c r="J43" s="36" t="n">
        <f aca="false">COUNTIFS('Quant Log'!$F$5:$F$1004,$A43,'Quant Log'!$J$5:$J$1004,"Wrong")+COUNTIFS('Quant Log'!$F$5:$F$1004,$A43,'Quant Log'!$J$5:$J$1004,"Correct",'Quant Log'!$K$5:$K$1004,"50-50")+COUNTIFS('Quant Log'!$F$5:$F$1004,$A43,'Quant Log'!$J$5:$J$1004,"Correct",'Quant Log'!$K$5:$K$1004,"Guess")</f>
        <v>0</v>
      </c>
      <c r="K43" s="21" t="str">
        <f aca="true">IFERROR(COUNTIFS('Quant Log'!$F$5:$F$1004,$A43,'Quant Log'!$J$5:$J$1004,"Correct",'Quant Log'!$B$5:$B$1004,"&gt;="&amp;(TODAY()-6))/(COUNTIFS('Quant Log'!$F$5:$F$1004,$A43,'Quant Log'!$J$5:$J$1004,"Correct",'Quant Log'!$B$5:$B$1004,"&gt;="&amp;(TODAY()-6))+COUNTIFS('Quant Log'!$F$5:$F$1004,$A43,'Quant Log'!$J$5:$J$1004,"Wrong",'Quant Log'!$B$5:$B$1004,"&gt;="&amp;(TODAY()-6))),"")</f>
        <v/>
      </c>
      <c r="L43" s="37" t="n">
        <f aca="false">IF(J43=0,0,J43+(1-D43)/10+ROW()/100000)</f>
        <v>0</v>
      </c>
    </row>
    <row r="44" customFormat="false" ht="15" hidden="false" customHeight="false" outlineLevel="0" collapsed="false">
      <c r="A44" s="17" t="str">
        <f aca="false">Lists!$I$27</f>
        <v>Word Problems – Sets / Venn</v>
      </c>
      <c r="B44" s="36" t="n">
        <f aca="false">COUNTIFS('Quant Log'!$F$5:$F$1004,$A44,'Quant Log'!$J$5:$J$1004,"Correct")+COUNTIFS('Quant Log'!$F$5:$F$1004,$A44,'Quant Log'!$J$5:$J$1004,"Wrong")</f>
        <v>0</v>
      </c>
      <c r="C44" s="36" t="n">
        <f aca="false">COUNTIFS('Quant Log'!$F$5:$F$1004,$A44,'Quant Log'!$J$5:$J$1004,"Correct")</f>
        <v>0</v>
      </c>
      <c r="D44" s="21" t="str">
        <f aca="false">IF(B44=0,"",C44/B44)</f>
        <v/>
      </c>
      <c r="E44" s="21" t="str">
        <f aca="false">IFERROR(SUMIFS('Quant Log'!$G$5:$G$1004,'Quant Log'!$F$5:$F$1004,$A44,'Quant Log'!$J$5:$J$1004,"Correct")/(SUMIFS('Quant Log'!$G$5:$G$1004,'Quant Log'!$F$5:$F$1004,$A44,'Quant Log'!$J$5:$J$1004,"Correct")+SUMIFS('Quant Log'!$G$5:$G$1004,'Quant Log'!$F$5:$F$1004,$A44,'Quant Log'!$J$5:$J$1004,"Wrong")),"")</f>
        <v/>
      </c>
      <c r="F44" s="22" t="str">
        <f aca="false">IFERROR(AVERAGEIFS('Quant Log'!$G$5:$G$1004,'Quant Log'!$F$5:$F$1004,$A44),"")</f>
        <v/>
      </c>
      <c r="G44" s="18" t="str">
        <f aca="false">IFERROR(AVERAGEIFS('Quant Log'!$L$5:$L$1004,'Quant Log'!$F$5:$F$1004,$A44,'Quant Log'!$J$5:$J$1004,"Correct"),"")</f>
        <v/>
      </c>
      <c r="H44" s="18" t="str">
        <f aca="false">IFERROR(AVERAGEIFS('Quant Log'!$L$5:$L$1004,'Quant Log'!$F$5:$F$1004,$A44,'Quant Log'!$J$5:$J$1004,"Wrong"),"")</f>
        <v/>
      </c>
      <c r="I44" s="18" t="s">
        <v>245</v>
      </c>
      <c r="J44" s="36" t="n">
        <f aca="false">COUNTIFS('Quant Log'!$F$5:$F$1004,$A44,'Quant Log'!$J$5:$J$1004,"Wrong")+COUNTIFS('Quant Log'!$F$5:$F$1004,$A44,'Quant Log'!$J$5:$J$1004,"Correct",'Quant Log'!$K$5:$K$1004,"50-50")+COUNTIFS('Quant Log'!$F$5:$F$1004,$A44,'Quant Log'!$J$5:$J$1004,"Correct",'Quant Log'!$K$5:$K$1004,"Guess")</f>
        <v>0</v>
      </c>
      <c r="K44" s="21" t="str">
        <f aca="true">IFERROR(COUNTIFS('Quant Log'!$F$5:$F$1004,$A44,'Quant Log'!$J$5:$J$1004,"Correct",'Quant Log'!$B$5:$B$1004,"&gt;="&amp;(TODAY()-6))/(COUNTIFS('Quant Log'!$F$5:$F$1004,$A44,'Quant Log'!$J$5:$J$1004,"Correct",'Quant Log'!$B$5:$B$1004,"&gt;="&amp;(TODAY()-6))+COUNTIFS('Quant Log'!$F$5:$F$1004,$A44,'Quant Log'!$J$5:$J$1004,"Wrong",'Quant Log'!$B$5:$B$1004,"&gt;="&amp;(TODAY()-6))),"")</f>
        <v/>
      </c>
      <c r="L44" s="37" t="n">
        <f aca="false">IF(J44=0,0,J44+(1-D44)/10+ROW()/100000)</f>
        <v>0</v>
      </c>
    </row>
    <row r="45" customFormat="false" ht="15" hidden="false" customHeight="false" outlineLevel="0" collapsed="false">
      <c r="A45" s="17" t="str">
        <f aca="false">Lists!$I$28</f>
        <v>Word Problems – Other</v>
      </c>
      <c r="B45" s="36" t="n">
        <f aca="false">COUNTIFS('Quant Log'!$F$5:$F$1004,$A45,'Quant Log'!$J$5:$J$1004,"Correct")+COUNTIFS('Quant Log'!$F$5:$F$1004,$A45,'Quant Log'!$J$5:$J$1004,"Wrong")</f>
        <v>0</v>
      </c>
      <c r="C45" s="36" t="n">
        <f aca="false">COUNTIFS('Quant Log'!$F$5:$F$1004,$A45,'Quant Log'!$J$5:$J$1004,"Correct")</f>
        <v>0</v>
      </c>
      <c r="D45" s="21" t="str">
        <f aca="false">IF(B45=0,"",C45/B45)</f>
        <v/>
      </c>
      <c r="E45" s="21" t="str">
        <f aca="false">IFERROR(SUMIFS('Quant Log'!$G$5:$G$1004,'Quant Log'!$F$5:$F$1004,$A45,'Quant Log'!$J$5:$J$1004,"Correct")/(SUMIFS('Quant Log'!$G$5:$G$1004,'Quant Log'!$F$5:$F$1004,$A45,'Quant Log'!$J$5:$J$1004,"Correct")+SUMIFS('Quant Log'!$G$5:$G$1004,'Quant Log'!$F$5:$F$1004,$A45,'Quant Log'!$J$5:$J$1004,"Wrong")),"")</f>
        <v/>
      </c>
      <c r="F45" s="22" t="str">
        <f aca="false">IFERROR(AVERAGEIFS('Quant Log'!$G$5:$G$1004,'Quant Log'!$F$5:$F$1004,$A45),"")</f>
        <v/>
      </c>
      <c r="G45" s="18" t="str">
        <f aca="false">IFERROR(AVERAGEIFS('Quant Log'!$L$5:$L$1004,'Quant Log'!$F$5:$F$1004,$A45,'Quant Log'!$J$5:$J$1004,"Correct"),"")</f>
        <v/>
      </c>
      <c r="H45" s="18" t="str">
        <f aca="false">IFERROR(AVERAGEIFS('Quant Log'!$L$5:$L$1004,'Quant Log'!$F$5:$F$1004,$A45,'Quant Log'!$J$5:$J$1004,"Wrong"),"")</f>
        <v/>
      </c>
      <c r="I45" s="18" t="s">
        <v>245</v>
      </c>
      <c r="J45" s="36" t="n">
        <f aca="false">COUNTIFS('Quant Log'!$F$5:$F$1004,$A45,'Quant Log'!$J$5:$J$1004,"Wrong")+COUNTIFS('Quant Log'!$F$5:$F$1004,$A45,'Quant Log'!$J$5:$J$1004,"Correct",'Quant Log'!$K$5:$K$1004,"50-50")+COUNTIFS('Quant Log'!$F$5:$F$1004,$A45,'Quant Log'!$J$5:$J$1004,"Correct",'Quant Log'!$K$5:$K$1004,"Guess")</f>
        <v>0</v>
      </c>
      <c r="K45" s="21" t="str">
        <f aca="true">IFERROR(COUNTIFS('Quant Log'!$F$5:$F$1004,$A45,'Quant Log'!$J$5:$J$1004,"Correct",'Quant Log'!$B$5:$B$1004,"&gt;="&amp;(TODAY()-6))/(COUNTIFS('Quant Log'!$F$5:$F$1004,$A45,'Quant Log'!$J$5:$J$1004,"Correct",'Quant Log'!$B$5:$B$1004,"&gt;="&amp;(TODAY()-6))+COUNTIFS('Quant Log'!$F$5:$F$1004,$A45,'Quant Log'!$J$5:$J$1004,"Wrong",'Quant Log'!$B$5:$B$1004,"&gt;="&amp;(TODAY()-6))),"")</f>
        <v/>
      </c>
      <c r="L45" s="37" t="n">
        <f aca="false">IF(J45=0,0,J45+(1-D45)/10+ROW()/100000)</f>
        <v>0</v>
      </c>
    </row>
    <row r="46" customFormat="false" ht="15" hidden="false" customHeight="false" outlineLevel="0" collapsed="false">
      <c r="A46" s="17" t="str">
        <f aca="false">Lists!$I$29</f>
        <v>Data Analysis – Statistics (mean, median, SD)</v>
      </c>
      <c r="B46" s="36" t="n">
        <f aca="false">COUNTIFS('Quant Log'!$F$5:$F$1004,$A46,'Quant Log'!$J$5:$J$1004,"Correct")+COUNTIFS('Quant Log'!$F$5:$F$1004,$A46,'Quant Log'!$J$5:$J$1004,"Wrong")</f>
        <v>1</v>
      </c>
      <c r="C46" s="36" t="n">
        <f aca="false">COUNTIFS('Quant Log'!$F$5:$F$1004,$A46,'Quant Log'!$J$5:$J$1004,"Correct")</f>
        <v>1</v>
      </c>
      <c r="D46" s="21" t="n">
        <f aca="false">IF(B46=0,"",C46/B46)</f>
        <v>1</v>
      </c>
      <c r="E46" s="21" t="n">
        <f aca="false">IFERROR(SUMIFS('Quant Log'!$G$5:$G$1004,'Quant Log'!$F$5:$F$1004,$A46,'Quant Log'!$J$5:$J$1004,"Correct")/(SUMIFS('Quant Log'!$G$5:$G$1004,'Quant Log'!$F$5:$F$1004,$A46,'Quant Log'!$J$5:$J$1004,"Correct")+SUMIFS('Quant Log'!$G$5:$G$1004,'Quant Log'!$F$5:$F$1004,$A46,'Quant Log'!$J$5:$J$1004,"Wrong")),"")</f>
        <v>1</v>
      </c>
      <c r="F46" s="22" t="n">
        <f aca="false">IFERROR(AVERAGEIFS('Quant Log'!$G$5:$G$1004,'Quant Log'!$F$5:$F$1004,$A46),"")</f>
        <v>3</v>
      </c>
      <c r="G46" s="18" t="n">
        <f aca="false">IFERROR(AVERAGEIFS('Quant Log'!$L$5:$L$1004,'Quant Log'!$F$5:$F$1004,$A46,'Quant Log'!$J$5:$J$1004,"Correct"),"")</f>
        <v>55</v>
      </c>
      <c r="H46" s="18" t="str">
        <f aca="false">IFERROR(AVERAGEIFS('Quant Log'!$L$5:$L$1004,'Quant Log'!$F$5:$F$1004,$A46,'Quant Log'!$J$5:$J$1004,"Wrong"),"")</f>
        <v/>
      </c>
      <c r="I46" s="18" t="s">
        <v>245</v>
      </c>
      <c r="J46" s="36" t="n">
        <f aca="false">COUNTIFS('Quant Log'!$F$5:$F$1004,$A46,'Quant Log'!$J$5:$J$1004,"Wrong")+COUNTIFS('Quant Log'!$F$5:$F$1004,$A46,'Quant Log'!$J$5:$J$1004,"Correct",'Quant Log'!$K$5:$K$1004,"50-50")+COUNTIFS('Quant Log'!$F$5:$F$1004,$A46,'Quant Log'!$J$5:$J$1004,"Correct",'Quant Log'!$K$5:$K$1004,"Guess")</f>
        <v>0</v>
      </c>
      <c r="K46" s="21" t="n">
        <f aca="true">IFERROR(COUNTIFS('Quant Log'!$F$5:$F$1004,$A46,'Quant Log'!$J$5:$J$1004,"Correct",'Quant Log'!$B$5:$B$1004,"&gt;="&amp;(TODAY()-6))/(COUNTIFS('Quant Log'!$F$5:$F$1004,$A46,'Quant Log'!$J$5:$J$1004,"Correct",'Quant Log'!$B$5:$B$1004,"&gt;="&amp;(TODAY()-6))+COUNTIFS('Quant Log'!$F$5:$F$1004,$A46,'Quant Log'!$J$5:$J$1004,"Wrong",'Quant Log'!$B$5:$B$1004,"&gt;="&amp;(TODAY()-6))),"")</f>
        <v>1</v>
      </c>
      <c r="L46" s="37" t="n">
        <f aca="false">IF(J46=0,0,J46+(1-D46)/10+ROW()/100000)</f>
        <v>0</v>
      </c>
    </row>
    <row r="47" customFormat="false" ht="15" hidden="false" customHeight="false" outlineLevel="0" collapsed="false">
      <c r="A47" s="17" t="str">
        <f aca="false">Lists!$I$30</f>
        <v>Data Analysis – Counting</v>
      </c>
      <c r="B47" s="36" t="n">
        <f aca="false">COUNTIFS('Quant Log'!$F$5:$F$1004,$A47,'Quant Log'!$J$5:$J$1004,"Correct")+COUNTIFS('Quant Log'!$F$5:$F$1004,$A47,'Quant Log'!$J$5:$J$1004,"Wrong")</f>
        <v>1</v>
      </c>
      <c r="C47" s="36" t="n">
        <f aca="false">COUNTIFS('Quant Log'!$F$5:$F$1004,$A47,'Quant Log'!$J$5:$J$1004,"Correct")</f>
        <v>0</v>
      </c>
      <c r="D47" s="21" t="n">
        <f aca="false">IF(B47=0,"",C47/B47)</f>
        <v>0</v>
      </c>
      <c r="E47" s="21" t="n">
        <f aca="false">IFERROR(SUMIFS('Quant Log'!$G$5:$G$1004,'Quant Log'!$F$5:$F$1004,$A47,'Quant Log'!$J$5:$J$1004,"Correct")/(SUMIFS('Quant Log'!$G$5:$G$1004,'Quant Log'!$F$5:$F$1004,$A47,'Quant Log'!$J$5:$J$1004,"Correct")+SUMIFS('Quant Log'!$G$5:$G$1004,'Quant Log'!$F$5:$F$1004,$A47,'Quant Log'!$J$5:$J$1004,"Wrong")),"")</f>
        <v>0</v>
      </c>
      <c r="F47" s="22" t="n">
        <f aca="false">IFERROR(AVERAGEIFS('Quant Log'!$G$5:$G$1004,'Quant Log'!$F$5:$F$1004,$A47),"")</f>
        <v>5</v>
      </c>
      <c r="G47" s="18" t="str">
        <f aca="false">IFERROR(AVERAGEIFS('Quant Log'!$L$5:$L$1004,'Quant Log'!$F$5:$F$1004,$A47,'Quant Log'!$J$5:$J$1004,"Correct"),"")</f>
        <v/>
      </c>
      <c r="H47" s="18" t="n">
        <f aca="false">IFERROR(AVERAGEIFS('Quant Log'!$L$5:$L$1004,'Quant Log'!$F$5:$F$1004,$A47,'Quant Log'!$J$5:$J$1004,"Wrong"),"")</f>
        <v>175</v>
      </c>
      <c r="I47" s="18" t="s">
        <v>245</v>
      </c>
      <c r="J47" s="36" t="n">
        <f aca="false">COUNTIFS('Quant Log'!$F$5:$F$1004,$A47,'Quant Log'!$J$5:$J$1004,"Wrong")+COUNTIFS('Quant Log'!$F$5:$F$1004,$A47,'Quant Log'!$J$5:$J$1004,"Correct",'Quant Log'!$K$5:$K$1004,"50-50")+COUNTIFS('Quant Log'!$F$5:$F$1004,$A47,'Quant Log'!$J$5:$J$1004,"Correct",'Quant Log'!$K$5:$K$1004,"Guess")</f>
        <v>1</v>
      </c>
      <c r="K47" s="21" t="n">
        <f aca="true">IFERROR(COUNTIFS('Quant Log'!$F$5:$F$1004,$A47,'Quant Log'!$J$5:$J$1004,"Correct",'Quant Log'!$B$5:$B$1004,"&gt;="&amp;(TODAY()-6))/(COUNTIFS('Quant Log'!$F$5:$F$1004,$A47,'Quant Log'!$J$5:$J$1004,"Correct",'Quant Log'!$B$5:$B$1004,"&gt;="&amp;(TODAY()-6))+COUNTIFS('Quant Log'!$F$5:$F$1004,$A47,'Quant Log'!$J$5:$J$1004,"Wrong",'Quant Log'!$B$5:$B$1004,"&gt;="&amp;(TODAY()-6))),"")</f>
        <v>0</v>
      </c>
      <c r="L47" s="37" t="n">
        <f aca="false">IF(J47=0,0,J47+(1-D47)/10+ROW()/100000)</f>
        <v>1.10047</v>
      </c>
    </row>
    <row r="48" customFormat="false" ht="15" hidden="false" customHeight="false" outlineLevel="0" collapsed="false">
      <c r="A48" s="17" t="str">
        <f aca="false">Lists!$I$31</f>
        <v>Data Analysis – Probability</v>
      </c>
      <c r="B48" s="36" t="n">
        <f aca="false">COUNTIFS('Quant Log'!$F$5:$F$1004,$A48,'Quant Log'!$J$5:$J$1004,"Correct")+COUNTIFS('Quant Log'!$F$5:$F$1004,$A48,'Quant Log'!$J$5:$J$1004,"Wrong")</f>
        <v>1</v>
      </c>
      <c r="C48" s="36" t="n">
        <f aca="false">COUNTIFS('Quant Log'!$F$5:$F$1004,$A48,'Quant Log'!$J$5:$J$1004,"Correct")</f>
        <v>1</v>
      </c>
      <c r="D48" s="21" t="n">
        <f aca="false">IF(B48=0,"",C48/B48)</f>
        <v>1</v>
      </c>
      <c r="E48" s="21" t="n">
        <f aca="false">IFERROR(SUMIFS('Quant Log'!$G$5:$G$1004,'Quant Log'!$F$5:$F$1004,$A48,'Quant Log'!$J$5:$J$1004,"Correct")/(SUMIFS('Quant Log'!$G$5:$G$1004,'Quant Log'!$F$5:$F$1004,$A48,'Quant Log'!$J$5:$J$1004,"Correct")+SUMIFS('Quant Log'!$G$5:$G$1004,'Quant Log'!$F$5:$F$1004,$A48,'Quant Log'!$J$5:$J$1004,"Wrong")),"")</f>
        <v>1</v>
      </c>
      <c r="F48" s="22" t="n">
        <f aca="false">IFERROR(AVERAGEIFS('Quant Log'!$G$5:$G$1004,'Quant Log'!$F$5:$F$1004,$A48),"")</f>
        <v>4</v>
      </c>
      <c r="G48" s="18" t="n">
        <f aca="false">IFERROR(AVERAGEIFS('Quant Log'!$L$5:$L$1004,'Quant Log'!$F$5:$F$1004,$A48,'Quant Log'!$J$5:$J$1004,"Correct"),"")</f>
        <v>140</v>
      </c>
      <c r="H48" s="18" t="str">
        <f aca="false">IFERROR(AVERAGEIFS('Quant Log'!$L$5:$L$1004,'Quant Log'!$F$5:$F$1004,$A48,'Quant Log'!$J$5:$J$1004,"Wrong"),"")</f>
        <v/>
      </c>
      <c r="I48" s="18" t="s">
        <v>245</v>
      </c>
      <c r="J48" s="36" t="n">
        <f aca="false">COUNTIFS('Quant Log'!$F$5:$F$1004,$A48,'Quant Log'!$J$5:$J$1004,"Wrong")+COUNTIFS('Quant Log'!$F$5:$F$1004,$A48,'Quant Log'!$J$5:$J$1004,"Correct",'Quant Log'!$K$5:$K$1004,"50-50")+COUNTIFS('Quant Log'!$F$5:$F$1004,$A48,'Quant Log'!$J$5:$J$1004,"Correct",'Quant Log'!$K$5:$K$1004,"Guess")</f>
        <v>1</v>
      </c>
      <c r="K48" s="21" t="n">
        <f aca="true">IFERROR(COUNTIFS('Quant Log'!$F$5:$F$1004,$A48,'Quant Log'!$J$5:$J$1004,"Correct",'Quant Log'!$B$5:$B$1004,"&gt;="&amp;(TODAY()-6))/(COUNTIFS('Quant Log'!$F$5:$F$1004,$A48,'Quant Log'!$J$5:$J$1004,"Correct",'Quant Log'!$B$5:$B$1004,"&gt;="&amp;(TODAY()-6))+COUNTIFS('Quant Log'!$F$5:$F$1004,$A48,'Quant Log'!$J$5:$J$1004,"Wrong",'Quant Log'!$B$5:$B$1004,"&gt;="&amp;(TODAY()-6))),"")</f>
        <v>1</v>
      </c>
      <c r="L48" s="37" t="n">
        <f aca="false">IF(J48=0,0,J48+(1-D48)/10+ROW()/100000)</f>
        <v>1.00048</v>
      </c>
    </row>
    <row r="49" customFormat="false" ht="15" hidden="false" customHeight="false" outlineLevel="0" collapsed="false">
      <c r="A49" s="17" t="str">
        <f aca="false">Lists!$I$32</f>
        <v>Data Analysis – Distributions &amp; normal curve</v>
      </c>
      <c r="B49" s="36" t="n">
        <f aca="false">COUNTIFS('Quant Log'!$F$5:$F$1004,$A49,'Quant Log'!$J$5:$J$1004,"Correct")+COUNTIFS('Quant Log'!$F$5:$F$1004,$A49,'Quant Log'!$J$5:$J$1004,"Wrong")</f>
        <v>0</v>
      </c>
      <c r="C49" s="36" t="n">
        <f aca="false">COUNTIFS('Quant Log'!$F$5:$F$1004,$A49,'Quant Log'!$J$5:$J$1004,"Correct")</f>
        <v>0</v>
      </c>
      <c r="D49" s="21" t="str">
        <f aca="false">IF(B49=0,"",C49/B49)</f>
        <v/>
      </c>
      <c r="E49" s="21" t="str">
        <f aca="false">IFERROR(SUMIFS('Quant Log'!$G$5:$G$1004,'Quant Log'!$F$5:$F$1004,$A49,'Quant Log'!$J$5:$J$1004,"Correct")/(SUMIFS('Quant Log'!$G$5:$G$1004,'Quant Log'!$F$5:$F$1004,$A49,'Quant Log'!$J$5:$J$1004,"Correct")+SUMIFS('Quant Log'!$G$5:$G$1004,'Quant Log'!$F$5:$F$1004,$A49,'Quant Log'!$J$5:$J$1004,"Wrong")),"")</f>
        <v/>
      </c>
      <c r="F49" s="22" t="str">
        <f aca="false">IFERROR(AVERAGEIFS('Quant Log'!$G$5:$G$1004,'Quant Log'!$F$5:$F$1004,$A49),"")</f>
        <v/>
      </c>
      <c r="G49" s="18" t="str">
        <f aca="false">IFERROR(AVERAGEIFS('Quant Log'!$L$5:$L$1004,'Quant Log'!$F$5:$F$1004,$A49,'Quant Log'!$J$5:$J$1004,"Correct"),"")</f>
        <v/>
      </c>
      <c r="H49" s="18" t="str">
        <f aca="false">IFERROR(AVERAGEIFS('Quant Log'!$L$5:$L$1004,'Quant Log'!$F$5:$F$1004,$A49,'Quant Log'!$J$5:$J$1004,"Wrong"),"")</f>
        <v/>
      </c>
      <c r="I49" s="18" t="s">
        <v>245</v>
      </c>
      <c r="J49" s="36" t="n">
        <f aca="false">COUNTIFS('Quant Log'!$F$5:$F$1004,$A49,'Quant Log'!$J$5:$J$1004,"Wrong")+COUNTIFS('Quant Log'!$F$5:$F$1004,$A49,'Quant Log'!$J$5:$J$1004,"Correct",'Quant Log'!$K$5:$K$1004,"50-50")+COUNTIFS('Quant Log'!$F$5:$F$1004,$A49,'Quant Log'!$J$5:$J$1004,"Correct",'Quant Log'!$K$5:$K$1004,"Guess")</f>
        <v>0</v>
      </c>
      <c r="K49" s="21" t="str">
        <f aca="true">IFERROR(COUNTIFS('Quant Log'!$F$5:$F$1004,$A49,'Quant Log'!$J$5:$J$1004,"Correct",'Quant Log'!$B$5:$B$1004,"&gt;="&amp;(TODAY()-6))/(COUNTIFS('Quant Log'!$F$5:$F$1004,$A49,'Quant Log'!$J$5:$J$1004,"Correct",'Quant Log'!$B$5:$B$1004,"&gt;="&amp;(TODAY()-6))+COUNTIFS('Quant Log'!$F$5:$F$1004,$A49,'Quant Log'!$J$5:$J$1004,"Wrong",'Quant Log'!$B$5:$B$1004,"&gt;="&amp;(TODAY()-6))),"")</f>
        <v/>
      </c>
      <c r="L49" s="37" t="n">
        <f aca="false">IF(J49=0,0,J49+(1-D49)/10+ROW()/100000)</f>
        <v>0</v>
      </c>
    </row>
    <row r="50" customFormat="false" ht="23.85" hidden="false" customHeight="false" outlineLevel="0" collapsed="false">
      <c r="A50" s="17" t="str">
        <f aca="false">Lists!$I$33</f>
        <v>Data Analysis – Data interpretation (graphs/tables)</v>
      </c>
      <c r="B50" s="36" t="n">
        <f aca="false">COUNTIFS('Quant Log'!$F$5:$F$1004,$A50,'Quant Log'!$J$5:$J$1004,"Correct")+COUNTIFS('Quant Log'!$F$5:$F$1004,$A50,'Quant Log'!$J$5:$J$1004,"Wrong")</f>
        <v>1</v>
      </c>
      <c r="C50" s="36" t="n">
        <f aca="false">COUNTIFS('Quant Log'!$F$5:$F$1004,$A50,'Quant Log'!$J$5:$J$1004,"Correct")</f>
        <v>1</v>
      </c>
      <c r="D50" s="21" t="n">
        <f aca="false">IF(B50=0,"",C50/B50)</f>
        <v>1</v>
      </c>
      <c r="E50" s="21" t="n">
        <f aca="false">IFERROR(SUMIFS('Quant Log'!$G$5:$G$1004,'Quant Log'!$F$5:$F$1004,$A50,'Quant Log'!$J$5:$J$1004,"Correct")/(SUMIFS('Quant Log'!$G$5:$G$1004,'Quant Log'!$F$5:$F$1004,$A50,'Quant Log'!$J$5:$J$1004,"Correct")+SUMIFS('Quant Log'!$G$5:$G$1004,'Quant Log'!$F$5:$F$1004,$A50,'Quant Log'!$J$5:$J$1004,"Wrong")),"")</f>
        <v>1</v>
      </c>
      <c r="F50" s="22" t="n">
        <f aca="false">IFERROR(AVERAGEIFS('Quant Log'!$G$5:$G$1004,'Quant Log'!$F$5:$F$1004,$A50),"")</f>
        <v>3</v>
      </c>
      <c r="G50" s="18" t="n">
        <f aca="false">IFERROR(AVERAGEIFS('Quant Log'!$L$5:$L$1004,'Quant Log'!$F$5:$F$1004,$A50,'Quant Log'!$J$5:$J$1004,"Correct"),"")</f>
        <v>95</v>
      </c>
      <c r="H50" s="18" t="str">
        <f aca="false">IFERROR(AVERAGEIFS('Quant Log'!$L$5:$L$1004,'Quant Log'!$F$5:$F$1004,$A50,'Quant Log'!$J$5:$J$1004,"Wrong"),"")</f>
        <v/>
      </c>
      <c r="I50" s="18" t="s">
        <v>245</v>
      </c>
      <c r="J50" s="36" t="n">
        <f aca="false">COUNTIFS('Quant Log'!$F$5:$F$1004,$A50,'Quant Log'!$J$5:$J$1004,"Wrong")+COUNTIFS('Quant Log'!$F$5:$F$1004,$A50,'Quant Log'!$J$5:$J$1004,"Correct",'Quant Log'!$K$5:$K$1004,"50-50")+COUNTIFS('Quant Log'!$F$5:$F$1004,$A50,'Quant Log'!$J$5:$J$1004,"Correct",'Quant Log'!$K$5:$K$1004,"Guess")</f>
        <v>0</v>
      </c>
      <c r="K50" s="21" t="str">
        <f aca="true">IFERROR(COUNTIFS('Quant Log'!$F$5:$F$1004,$A50,'Quant Log'!$J$5:$J$1004,"Correct",'Quant Log'!$B$5:$B$1004,"&gt;="&amp;(TODAY()-6))/(COUNTIFS('Quant Log'!$F$5:$F$1004,$A50,'Quant Log'!$J$5:$J$1004,"Correct",'Quant Log'!$B$5:$B$1004,"&gt;="&amp;(TODAY()-6))+COUNTIFS('Quant Log'!$F$5:$F$1004,$A50,'Quant Log'!$J$5:$J$1004,"Wrong",'Quant Log'!$B$5:$B$1004,"&gt;="&amp;(TODAY()-6))),"")</f>
        <v/>
      </c>
      <c r="L50" s="37" t="n">
        <f aca="false">IF(J50=0,0,J50+(1-D50)/10+ROW()/100000)</f>
        <v>0</v>
      </c>
    </row>
    <row r="53" customFormat="false" ht="31.5" hidden="false" customHeight="true" outlineLevel="0" collapsed="false">
      <c r="A53" s="16" t="s">
        <v>110</v>
      </c>
      <c r="B53" s="16" t="s">
        <v>248</v>
      </c>
      <c r="C53" s="16" t="s">
        <v>249</v>
      </c>
      <c r="D53" s="16" t="s">
        <v>250</v>
      </c>
      <c r="E53" s="16" t="s">
        <v>251</v>
      </c>
    </row>
    <row r="54" customFormat="false" ht="15" hidden="false" customHeight="false" outlineLevel="0" collapsed="false">
      <c r="A54" s="17" t="str">
        <f aca="false">Lists!$O$5</f>
        <v>Content gap</v>
      </c>
      <c r="B54" s="36" t="n">
        <f aca="false">COUNTIFS('Quant Log'!$O$5:$O$1004,$A54,'Quant Log'!$J$5:$J$1004,"Wrong")</f>
        <v>2</v>
      </c>
      <c r="C54" s="36" t="n">
        <f aca="false">COUNTIFS('Quant Log'!$O$5:$O$1004,$A54,'Quant Log'!$J$5:$J$1004,"Correct")</f>
        <v>0</v>
      </c>
      <c r="D54" s="36" t="n">
        <f aca="false">B54+C54</f>
        <v>2</v>
      </c>
      <c r="E54" s="21" t="n">
        <f aca="false">IF(SUM($D$54:$D$63)=0,"",D54/SUM($D$54:$D$63))</f>
        <v>0.4</v>
      </c>
    </row>
    <row r="55" customFormat="false" ht="15" hidden="false" customHeight="false" outlineLevel="0" collapsed="false">
      <c r="A55" s="17" t="str">
        <f aca="false">Lists!$O$6</f>
        <v>Misread question / passage</v>
      </c>
      <c r="B55" s="36" t="n">
        <f aca="false">COUNTIFS('Quant Log'!$O$5:$O$1004,$A55,'Quant Log'!$J$5:$J$1004,"Wrong")</f>
        <v>0</v>
      </c>
      <c r="C55" s="36" t="n">
        <f aca="false">COUNTIFS('Quant Log'!$O$5:$O$1004,$A55,'Quant Log'!$J$5:$J$1004,"Correct")</f>
        <v>0</v>
      </c>
      <c r="D55" s="36" t="n">
        <f aca="false">B55+C55</f>
        <v>0</v>
      </c>
      <c r="E55" s="21" t="n">
        <f aca="false">IF(SUM($D$54:$D$63)=0,"",D55/SUM($D$54:$D$63))</f>
        <v>0</v>
      </c>
    </row>
    <row r="56" customFormat="false" ht="15" hidden="false" customHeight="false" outlineLevel="0" collapsed="false">
      <c r="A56" s="17" t="str">
        <f aca="false">Lists!$O$7</f>
        <v>Calculation slip</v>
      </c>
      <c r="B56" s="36" t="n">
        <f aca="false">COUNTIFS('Quant Log'!$O$5:$O$1004,$A56,'Quant Log'!$J$5:$J$1004,"Wrong")</f>
        <v>0</v>
      </c>
      <c r="C56" s="36" t="n">
        <f aca="false">COUNTIFS('Quant Log'!$O$5:$O$1004,$A56,'Quant Log'!$J$5:$J$1004,"Correct")</f>
        <v>0</v>
      </c>
      <c r="D56" s="36" t="n">
        <f aca="false">B56+C56</f>
        <v>0</v>
      </c>
      <c r="E56" s="21" t="n">
        <f aca="false">IF(SUM($D$54:$D$63)=0,"",D56/SUM($D$54:$D$63))</f>
        <v>0</v>
      </c>
    </row>
    <row r="57" customFormat="false" ht="15" hidden="false" customHeight="false" outlineLevel="0" collapsed="false">
      <c r="A57" s="17" t="str">
        <f aca="false">Lists!$O$8</f>
        <v>Fell for trap answer</v>
      </c>
      <c r="B57" s="36" t="n">
        <f aca="false">COUNTIFS('Quant Log'!$O$5:$O$1004,$A57,'Quant Log'!$J$5:$J$1004,"Wrong")</f>
        <v>1</v>
      </c>
      <c r="C57" s="36" t="n">
        <f aca="false">COUNTIFS('Quant Log'!$O$5:$O$1004,$A57,'Quant Log'!$J$5:$J$1004,"Correct")</f>
        <v>0</v>
      </c>
      <c r="D57" s="36" t="n">
        <f aca="false">B57+C57</f>
        <v>1</v>
      </c>
      <c r="E57" s="21" t="n">
        <f aca="false">IF(SUM($D$54:$D$63)=0,"",D57/SUM($D$54:$D$63))</f>
        <v>0.2</v>
      </c>
    </row>
    <row r="58" customFormat="false" ht="15" hidden="false" customHeight="false" outlineLevel="0" collapsed="false">
      <c r="A58" s="17" t="str">
        <f aca="false">Lists!$O$9</f>
        <v>Vocabulary unknown</v>
      </c>
      <c r="B58" s="36" t="n">
        <f aca="false">COUNTIFS('Quant Log'!$O$5:$O$1004,$A58,'Quant Log'!$J$5:$J$1004,"Wrong")</f>
        <v>0</v>
      </c>
      <c r="C58" s="36" t="n">
        <f aca="false">COUNTIFS('Quant Log'!$O$5:$O$1004,$A58,'Quant Log'!$J$5:$J$1004,"Correct")</f>
        <v>0</v>
      </c>
      <c r="D58" s="36" t="n">
        <f aca="false">B58+C58</f>
        <v>0</v>
      </c>
      <c r="E58" s="21" t="n">
        <f aca="false">IF(SUM($D$54:$D$63)=0,"",D58/SUM($D$54:$D$63))</f>
        <v>0</v>
      </c>
    </row>
    <row r="59" customFormat="false" ht="15" hidden="false" customHeight="false" outlineLevel="0" collapsed="false">
      <c r="A59" s="17" t="str">
        <f aca="false">Lists!$O$10</f>
        <v>Out of scope / over-inference</v>
      </c>
      <c r="B59" s="36" t="n">
        <f aca="false">COUNTIFS('Quant Log'!$O$5:$O$1004,$A59,'Quant Log'!$J$5:$J$1004,"Wrong")</f>
        <v>0</v>
      </c>
      <c r="C59" s="36" t="n">
        <f aca="false">COUNTIFS('Quant Log'!$O$5:$O$1004,$A59,'Quant Log'!$J$5:$J$1004,"Correct")</f>
        <v>0</v>
      </c>
      <c r="D59" s="36" t="n">
        <f aca="false">B59+C59</f>
        <v>0</v>
      </c>
      <c r="E59" s="21" t="n">
        <f aca="false">IF(SUM($D$54:$D$63)=0,"",D59/SUM($D$54:$D$63))</f>
        <v>0</v>
      </c>
    </row>
    <row r="60" customFormat="false" ht="15" hidden="false" customHeight="false" outlineLevel="0" collapsed="false">
      <c r="A60" s="17" t="str">
        <f aca="false">Lists!$O$11</f>
        <v>Too slow / got stuck</v>
      </c>
      <c r="B60" s="36" t="n">
        <f aca="false">COUNTIFS('Quant Log'!$O$5:$O$1004,$A60,'Quant Log'!$J$5:$J$1004,"Wrong")</f>
        <v>1</v>
      </c>
      <c r="C60" s="36" t="n">
        <f aca="false">COUNTIFS('Quant Log'!$O$5:$O$1004,$A60,'Quant Log'!$J$5:$J$1004,"Correct")</f>
        <v>0</v>
      </c>
      <c r="D60" s="36" t="n">
        <f aca="false">B60+C60</f>
        <v>1</v>
      </c>
      <c r="E60" s="21" t="n">
        <f aca="false">IF(SUM($D$54:$D$63)=0,"",D60/SUM($D$54:$D$63))</f>
        <v>0.2</v>
      </c>
    </row>
    <row r="61" customFormat="false" ht="15" hidden="false" customHeight="false" outlineLevel="0" collapsed="false">
      <c r="A61" s="17" t="str">
        <f aca="false">Lists!$O$12</f>
        <v>Rushed</v>
      </c>
      <c r="B61" s="36" t="n">
        <f aca="false">COUNTIFS('Quant Log'!$O$5:$O$1004,$A61,'Quant Log'!$J$5:$J$1004,"Wrong")</f>
        <v>0</v>
      </c>
      <c r="C61" s="36" t="n">
        <f aca="false">COUNTIFS('Quant Log'!$O$5:$O$1004,$A61,'Quant Log'!$J$5:$J$1004,"Correct")</f>
        <v>0</v>
      </c>
      <c r="D61" s="36" t="n">
        <f aca="false">B61+C61</f>
        <v>0</v>
      </c>
      <c r="E61" s="21" t="n">
        <f aca="false">IF(SUM($D$54:$D$63)=0,"",D61/SUM($D$54:$D$63))</f>
        <v>0</v>
      </c>
    </row>
    <row r="62" customFormat="false" ht="15" hidden="false" customHeight="false" outlineLevel="0" collapsed="false">
      <c r="A62" s="17" t="str">
        <f aca="false">Lists!$O$13</f>
        <v>Pure guess</v>
      </c>
      <c r="B62" s="36" t="n">
        <f aca="false">COUNTIFS('Quant Log'!$O$5:$O$1004,$A62,'Quant Log'!$J$5:$J$1004,"Wrong")</f>
        <v>0</v>
      </c>
      <c r="C62" s="36" t="n">
        <f aca="false">COUNTIFS('Quant Log'!$O$5:$O$1004,$A62,'Quant Log'!$J$5:$J$1004,"Correct")</f>
        <v>1</v>
      </c>
      <c r="D62" s="36" t="n">
        <f aca="false">B62+C62</f>
        <v>1</v>
      </c>
      <c r="E62" s="21" t="n">
        <f aca="false">IF(SUM($D$54:$D$63)=0,"",D62/SUM($D$54:$D$63))</f>
        <v>0.2</v>
      </c>
    </row>
    <row r="63" customFormat="false" ht="15" hidden="false" customHeight="false" outlineLevel="0" collapsed="false">
      <c r="A63" s="17" t="str">
        <f aca="false">Lists!$O$14</f>
        <v>Other</v>
      </c>
      <c r="B63" s="36" t="n">
        <f aca="false">COUNTIFS('Quant Log'!$O$5:$O$1004,$A63,'Quant Log'!$J$5:$J$1004,"Wrong")</f>
        <v>0</v>
      </c>
      <c r="C63" s="36" t="n">
        <f aca="false">COUNTIFS('Quant Log'!$O$5:$O$1004,$A63,'Quant Log'!$J$5:$J$1004,"Correct")</f>
        <v>0</v>
      </c>
      <c r="D63" s="36" t="n">
        <f aca="false">B63+C63</f>
        <v>0</v>
      </c>
      <c r="E63" s="21" t="n">
        <f aca="false">IF(SUM($D$54:$D$63)=0,"",D63/SUM($D$54:$D$63))</f>
        <v>0</v>
      </c>
    </row>
  </sheetData>
  <conditionalFormatting sqref="D5:K9">
    <cfRule type="expression" priority="2" aboveAverage="0" equalAverage="0" bottom="0" percent="0" rank="0" text="" dxfId="15">
      <formula>AND($B5&gt;0,$B5&lt;Lists!$Y$7)</formula>
    </cfRule>
  </conditionalFormatting>
  <conditionalFormatting sqref="D14:K18">
    <cfRule type="expression" priority="3" aboveAverage="0" equalAverage="0" bottom="0" percent="0" rank="0" text="" dxfId="15">
      <formula>AND($B14&gt;0,$B14&lt;Lists!$Y$7)</formula>
    </cfRule>
  </conditionalFormatting>
  <conditionalFormatting sqref="D22:K50">
    <cfRule type="expression" priority="4" aboveAverage="0" equalAverage="0" bottom="0" percent="0" rank="0" text="" dxfId="15">
      <formula>AND($B22&gt;0,$B22&lt;Lists!$Y$7)</formula>
    </cfRule>
  </conditionalFormatting>
  <conditionalFormatting sqref="D5:E10">
    <cfRule type="colorScale" priority="5">
      <colorScale>
        <cfvo type="num" val="0.4"/>
        <cfvo type="num" val="0.7"/>
        <cfvo type="num" val="0.9"/>
        <color rgb="FFF4CCCC"/>
        <color rgb="FFFFF2CC"/>
        <color rgb="FFD9EAD3"/>
      </colorScale>
    </cfRule>
  </conditionalFormatting>
  <conditionalFormatting sqref="K5:K10">
    <cfRule type="colorScale" priority="6">
      <colorScale>
        <cfvo type="num" val="0.4"/>
        <cfvo type="num" val="0.7"/>
        <cfvo type="num" val="0.9"/>
        <color rgb="FFF4CCCC"/>
        <color rgb="FFFFF2CC"/>
        <color rgb="FFD9EAD3"/>
      </colorScale>
    </cfRule>
  </conditionalFormatting>
  <conditionalFormatting sqref="D14:E18">
    <cfRule type="colorScale" priority="7">
      <colorScale>
        <cfvo type="num" val="0.4"/>
        <cfvo type="num" val="0.7"/>
        <cfvo type="num" val="0.9"/>
        <color rgb="FFF4CCCC"/>
        <color rgb="FFFFF2CC"/>
        <color rgb="FFD9EAD3"/>
      </colorScale>
    </cfRule>
  </conditionalFormatting>
  <conditionalFormatting sqref="K14:K18">
    <cfRule type="colorScale" priority="8">
      <colorScale>
        <cfvo type="num" val="0.4"/>
        <cfvo type="num" val="0.7"/>
        <cfvo type="num" val="0.9"/>
        <color rgb="FFF4CCCC"/>
        <color rgb="FFFFF2CC"/>
        <color rgb="FFD9EAD3"/>
      </colorScale>
    </cfRule>
  </conditionalFormatting>
  <conditionalFormatting sqref="D22:E50">
    <cfRule type="colorScale" priority="9">
      <colorScale>
        <cfvo type="num" val="0.4"/>
        <cfvo type="num" val="0.7"/>
        <cfvo type="num" val="0.9"/>
        <color rgb="FFF4CCCC"/>
        <color rgb="FFFFF2CC"/>
        <color rgb="FFD9EAD3"/>
      </colorScale>
    </cfRule>
  </conditionalFormatting>
  <conditionalFormatting sqref="K22:K50">
    <cfRule type="colorScale" priority="10">
      <colorScale>
        <cfvo type="num" val="0.4"/>
        <cfvo type="num" val="0.7"/>
        <cfvo type="num" val="0.9"/>
        <color rgb="FFF4CCCC"/>
        <color rgb="FFFFF2CC"/>
        <color rgb="FFD9EAD3"/>
      </colorScale>
    </cfRule>
  </conditionalFormatting>
  <conditionalFormatting sqref="G5:H5">
    <cfRule type="expression" priority="11" aboveAverage="0" equalAverage="0" bottom="0" percent="0" rank="0" text="" dxfId="13">
      <formula>AND(ISNUMBER(G5),ISNUMBER($I5),G5&gt;$I5)</formula>
    </cfRule>
  </conditionalFormatting>
  <conditionalFormatting sqref="G6:H6">
    <cfRule type="expression" priority="12" aboveAverage="0" equalAverage="0" bottom="0" percent="0" rank="0" text="" dxfId="13">
      <formula>AND(ISNUMBER(G6),ISNUMBER($I6),G6&gt;$I6)</formula>
    </cfRule>
  </conditionalFormatting>
  <conditionalFormatting sqref="G7:H7">
    <cfRule type="expression" priority="13" aboveAverage="0" equalAverage="0" bottom="0" percent="0" rank="0" text="" dxfId="13">
      <formula>AND(ISNUMBER(G7),ISNUMBER($I7),G7&gt;$I7)</formula>
    </cfRule>
  </conditionalFormatting>
  <conditionalFormatting sqref="G8:H8">
    <cfRule type="expression" priority="14" aboveAverage="0" equalAverage="0" bottom="0" percent="0" rank="0" text="" dxfId="13">
      <formula>AND(ISNUMBER(G8),ISNUMBER($I8),G8&gt;$I8)</formula>
    </cfRule>
  </conditionalFormatting>
  <conditionalFormatting sqref="G9:H9">
    <cfRule type="expression" priority="15" aboveAverage="0" equalAverage="0" bottom="0" percent="0" rank="0" text="" dxfId="13">
      <formula>AND(ISNUMBER(G9),ISNUMBER($I9),G9&gt;$I9)</formula>
    </cfRule>
  </conditionalFormatting>
  <conditionalFormatting sqref="G10:H10">
    <cfRule type="expression" priority="16" aboveAverage="0" equalAverage="0" bottom="0" percent="0" rank="0" text="" dxfId="13">
      <formula>AND(ISNUMBER(G10),ISNUMBER($I10),G10&gt;$I10)</formula>
    </cfRule>
  </conditionalFormatting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5B7FA6"/>
    <pageSetUpPr fitToPage="true"/>
  </sheetPr>
  <dimension ref="A1:M3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5"/>
    <col collapsed="false" customWidth="true" hidden="false" outlineLevel="0" max="2" min="2" style="0" width="11"/>
    <col collapsed="false" customWidth="true" hidden="false" outlineLevel="0" max="3" min="3" style="0" width="22"/>
    <col collapsed="false" customWidth="true" hidden="false" outlineLevel="0" max="4" min="4" style="0" width="24"/>
    <col collapsed="false" customWidth="true" hidden="false" outlineLevel="0" max="6" min="5" style="0" width="11"/>
    <col collapsed="false" customWidth="true" hidden="false" outlineLevel="0" max="8" min="7" style="0" width="9"/>
    <col collapsed="false" customWidth="true" hidden="false" outlineLevel="0" max="10" min="9" style="0" width="12"/>
    <col collapsed="false" customWidth="true" hidden="false" outlineLevel="0" max="11" min="11" style="0" width="11"/>
    <col collapsed="false" customWidth="true" hidden="false" outlineLevel="0" max="12" min="12" style="0" width="12"/>
    <col collapsed="false" customWidth="true" hidden="false" outlineLevel="0" max="13" min="13" style="0" width="40"/>
  </cols>
  <sheetData>
    <row r="1" customFormat="false" ht="19.7" hidden="false" customHeight="false" outlineLevel="0" collapsed="false">
      <c r="A1" s="1" t="s">
        <v>84</v>
      </c>
    </row>
    <row r="2" customFormat="false" ht="15" hidden="false" customHeight="false" outlineLevel="0" collapsed="false">
      <c r="A2" s="2" t="s">
        <v>259</v>
      </c>
    </row>
    <row r="4" customFormat="false" ht="31.5" hidden="false" customHeight="true" outlineLevel="0" collapsed="false">
      <c r="A4" s="16" t="s">
        <v>116</v>
      </c>
      <c r="B4" s="16" t="s">
        <v>117</v>
      </c>
      <c r="C4" s="16" t="s">
        <v>118</v>
      </c>
      <c r="D4" s="16" t="s">
        <v>260</v>
      </c>
      <c r="E4" s="16" t="s">
        <v>261</v>
      </c>
      <c r="F4" s="16" t="s">
        <v>262</v>
      </c>
      <c r="G4" s="16" t="s">
        <v>111</v>
      </c>
      <c r="H4" s="16" t="s">
        <v>263</v>
      </c>
      <c r="I4" s="16" t="s">
        <v>264</v>
      </c>
      <c r="J4" s="16" t="s">
        <v>265</v>
      </c>
      <c r="K4" s="16" t="s">
        <v>266</v>
      </c>
      <c r="L4" s="16" t="s">
        <v>267</v>
      </c>
      <c r="M4" s="16" t="s">
        <v>268</v>
      </c>
    </row>
    <row r="5" customFormat="false" ht="15" hidden="false" customHeight="false" outlineLevel="0" collapsed="false">
      <c r="A5" s="27" t="n">
        <f aca="false">IF(B5="","",ROW()-4)</f>
        <v>1</v>
      </c>
      <c r="B5" s="28" t="n">
        <v>46285</v>
      </c>
      <c r="C5" s="29" t="s">
        <v>156</v>
      </c>
      <c r="D5" s="29" t="s">
        <v>269</v>
      </c>
      <c r="E5" s="29" t="n">
        <v>152</v>
      </c>
      <c r="F5" s="29" t="n">
        <v>158</v>
      </c>
      <c r="G5" s="27" t="n">
        <f aca="false">IF(OR(E5="",F5=""),"",E5+F5)</f>
        <v>310</v>
      </c>
      <c r="H5" s="31" t="n">
        <v>4</v>
      </c>
      <c r="I5" s="29" t="s">
        <v>270</v>
      </c>
      <c r="J5" s="29" t="s">
        <v>270</v>
      </c>
      <c r="K5" s="44" t="str">
        <f aca="true">IF(G5="","",IF(ISNUMBER(OFFSET(G5,-1,0)),G5-OFFSET(G5,-1,0),""))</f>
        <v/>
      </c>
      <c r="L5" s="27" t="n">
        <f aca="false">IF(OR(B5="",Dashboard!$C$5=""),"",Dashboard!$C$5-B5)</f>
        <v>83</v>
      </c>
      <c r="M5" s="30" t="s">
        <v>271</v>
      </c>
    </row>
    <row r="6" customFormat="false" ht="15" hidden="false" customHeight="false" outlineLevel="0" collapsed="false">
      <c r="A6" s="27" t="n">
        <f aca="false">IF(B6="","",ROW()-4)</f>
        <v>2</v>
      </c>
      <c r="B6" s="28" t="n">
        <v>46299</v>
      </c>
      <c r="C6" s="29" t="s">
        <v>179</v>
      </c>
      <c r="D6" s="29" t="s">
        <v>272</v>
      </c>
      <c r="E6" s="29" t="n">
        <v>155</v>
      </c>
      <c r="F6" s="29" t="n">
        <v>160</v>
      </c>
      <c r="G6" s="27" t="n">
        <f aca="false">IF(OR(E6="",F6=""),"",E6+F6)</f>
        <v>315</v>
      </c>
      <c r="H6" s="31" t="n">
        <v>4</v>
      </c>
      <c r="I6" s="29" t="s">
        <v>270</v>
      </c>
      <c r="J6" s="29" t="s">
        <v>270</v>
      </c>
      <c r="K6" s="44" t="n">
        <f aca="true">IF(G6="","",IF(ISNUMBER(OFFSET(G6,-1,0)),G6-OFFSET(G6,-1,0),""))</f>
        <v>5</v>
      </c>
      <c r="L6" s="27" t="n">
        <f aca="false">IF(OR(B6="",Dashboard!$C$5=""),"",Dashboard!$C$5-B6)</f>
        <v>69</v>
      </c>
      <c r="M6" s="30"/>
    </row>
    <row r="7" customFormat="false" ht="15" hidden="false" customHeight="false" outlineLevel="0" collapsed="false">
      <c r="A7" s="27" t="n">
        <f aca="false">IF(B7="","",ROW()-4)</f>
        <v>3</v>
      </c>
      <c r="B7" s="28" t="n">
        <v>46313</v>
      </c>
      <c r="C7" s="29" t="s">
        <v>156</v>
      </c>
      <c r="D7" s="29" t="s">
        <v>273</v>
      </c>
      <c r="E7" s="29" t="n">
        <v>157</v>
      </c>
      <c r="F7" s="29" t="n">
        <v>163</v>
      </c>
      <c r="G7" s="27" t="n">
        <f aca="false">IF(OR(E7="",F7=""),"",E7+F7)</f>
        <v>320</v>
      </c>
      <c r="H7" s="31" t="n">
        <v>4.5</v>
      </c>
      <c r="I7" s="29" t="s">
        <v>270</v>
      </c>
      <c r="J7" s="29" t="s">
        <v>270</v>
      </c>
      <c r="K7" s="44" t="n">
        <f aca="true">IF(G7="","",IF(ISNUMBER(OFFSET(G7,-1,0)),G7-OFFSET(G7,-1,0),""))</f>
        <v>5</v>
      </c>
      <c r="L7" s="27" t="n">
        <f aca="false">IF(OR(B7="",Dashboard!$C$5=""),"",Dashboard!$C$5-B7)</f>
        <v>55</v>
      </c>
      <c r="M7" s="30" t="s">
        <v>274</v>
      </c>
    </row>
    <row r="8" customFormat="false" ht="15" hidden="false" customHeight="false" outlineLevel="0" collapsed="false">
      <c r="A8" s="27" t="str">
        <f aca="false">IF(B8="","",ROW()-4)</f>
        <v/>
      </c>
      <c r="B8" s="28"/>
      <c r="C8" s="29"/>
      <c r="D8" s="29"/>
      <c r="E8" s="29"/>
      <c r="F8" s="29"/>
      <c r="G8" s="27" t="str">
        <f aca="false">IF(OR(E8="",F8=""),"",E8+F8)</f>
        <v/>
      </c>
      <c r="H8" s="31"/>
      <c r="I8" s="29"/>
      <c r="J8" s="29"/>
      <c r="K8" s="44" t="str">
        <f aca="true">IF(G8="","",IF(ISNUMBER(OFFSET(G8,-1,0)),G8-OFFSET(G8,-1,0),""))</f>
        <v/>
      </c>
      <c r="L8" s="27" t="str">
        <f aca="false">IF(OR(B8="",Dashboard!$C$5=""),"",Dashboard!$C$5-B8)</f>
        <v/>
      </c>
      <c r="M8" s="30"/>
    </row>
    <row r="9" customFormat="false" ht="15" hidden="false" customHeight="false" outlineLevel="0" collapsed="false">
      <c r="A9" s="27" t="str">
        <f aca="false">IF(B9="","",ROW()-4)</f>
        <v/>
      </c>
      <c r="B9" s="28"/>
      <c r="C9" s="29"/>
      <c r="D9" s="29"/>
      <c r="E9" s="29"/>
      <c r="F9" s="29"/>
      <c r="G9" s="27" t="str">
        <f aca="false">IF(OR(E9="",F9=""),"",E9+F9)</f>
        <v/>
      </c>
      <c r="H9" s="31"/>
      <c r="I9" s="29"/>
      <c r="J9" s="29"/>
      <c r="K9" s="44" t="str">
        <f aca="true">IF(G9="","",IF(ISNUMBER(OFFSET(G9,-1,0)),G9-OFFSET(G9,-1,0),""))</f>
        <v/>
      </c>
      <c r="L9" s="27" t="str">
        <f aca="false">IF(OR(B9="",Dashboard!$C$5=""),"",Dashboard!$C$5-B9)</f>
        <v/>
      </c>
      <c r="M9" s="30"/>
    </row>
    <row r="10" customFormat="false" ht="15" hidden="false" customHeight="false" outlineLevel="0" collapsed="false">
      <c r="A10" s="27" t="str">
        <f aca="false">IF(B10="","",ROW()-4)</f>
        <v/>
      </c>
      <c r="B10" s="28"/>
      <c r="C10" s="29"/>
      <c r="D10" s="29"/>
      <c r="E10" s="29"/>
      <c r="F10" s="29"/>
      <c r="G10" s="27" t="str">
        <f aca="false">IF(OR(E10="",F10=""),"",E10+F10)</f>
        <v/>
      </c>
      <c r="H10" s="31"/>
      <c r="I10" s="29"/>
      <c r="J10" s="29"/>
      <c r="K10" s="44" t="str">
        <f aca="true">IF(G10="","",IF(ISNUMBER(OFFSET(G10,-1,0)),G10-OFFSET(G10,-1,0),""))</f>
        <v/>
      </c>
      <c r="L10" s="27" t="str">
        <f aca="false">IF(OR(B10="",Dashboard!$C$5=""),"",Dashboard!$C$5-B10)</f>
        <v/>
      </c>
      <c r="M10" s="30"/>
    </row>
    <row r="11" customFormat="false" ht="15" hidden="false" customHeight="false" outlineLevel="0" collapsed="false">
      <c r="A11" s="27" t="str">
        <f aca="false">IF(B11="","",ROW()-4)</f>
        <v/>
      </c>
      <c r="B11" s="28"/>
      <c r="C11" s="29"/>
      <c r="D11" s="29"/>
      <c r="E11" s="29"/>
      <c r="F11" s="29"/>
      <c r="G11" s="27" t="str">
        <f aca="false">IF(OR(E11="",F11=""),"",E11+F11)</f>
        <v/>
      </c>
      <c r="H11" s="31"/>
      <c r="I11" s="29"/>
      <c r="J11" s="29"/>
      <c r="K11" s="44" t="str">
        <f aca="true">IF(G11="","",IF(ISNUMBER(OFFSET(G11,-1,0)),G11-OFFSET(G11,-1,0),""))</f>
        <v/>
      </c>
      <c r="L11" s="27" t="str">
        <f aca="false">IF(OR(B11="",Dashboard!$C$5=""),"",Dashboard!$C$5-B11)</f>
        <v/>
      </c>
      <c r="M11" s="30"/>
    </row>
    <row r="12" customFormat="false" ht="15" hidden="false" customHeight="false" outlineLevel="0" collapsed="false">
      <c r="A12" s="27" t="str">
        <f aca="false">IF(B12="","",ROW()-4)</f>
        <v/>
      </c>
      <c r="B12" s="28"/>
      <c r="C12" s="29"/>
      <c r="D12" s="29"/>
      <c r="E12" s="29"/>
      <c r="F12" s="29"/>
      <c r="G12" s="27" t="str">
        <f aca="false">IF(OR(E12="",F12=""),"",E12+F12)</f>
        <v/>
      </c>
      <c r="H12" s="31"/>
      <c r="I12" s="29"/>
      <c r="J12" s="29"/>
      <c r="K12" s="44" t="str">
        <f aca="true">IF(G12="","",IF(ISNUMBER(OFFSET(G12,-1,0)),G12-OFFSET(G12,-1,0),""))</f>
        <v/>
      </c>
      <c r="L12" s="27" t="str">
        <f aca="false">IF(OR(B12="",Dashboard!$C$5=""),"",Dashboard!$C$5-B12)</f>
        <v/>
      </c>
      <c r="M12" s="30"/>
    </row>
    <row r="13" customFormat="false" ht="15" hidden="false" customHeight="false" outlineLevel="0" collapsed="false">
      <c r="A13" s="27" t="str">
        <f aca="false">IF(B13="","",ROW()-4)</f>
        <v/>
      </c>
      <c r="B13" s="28"/>
      <c r="C13" s="29"/>
      <c r="D13" s="29"/>
      <c r="E13" s="29"/>
      <c r="F13" s="29"/>
      <c r="G13" s="27" t="str">
        <f aca="false">IF(OR(E13="",F13=""),"",E13+F13)</f>
        <v/>
      </c>
      <c r="H13" s="31"/>
      <c r="I13" s="29"/>
      <c r="J13" s="29"/>
      <c r="K13" s="44" t="str">
        <f aca="true">IF(G13="","",IF(ISNUMBER(OFFSET(G13,-1,0)),G13-OFFSET(G13,-1,0),""))</f>
        <v/>
      </c>
      <c r="L13" s="27" t="str">
        <f aca="false">IF(OR(B13="",Dashboard!$C$5=""),"",Dashboard!$C$5-B13)</f>
        <v/>
      </c>
      <c r="M13" s="30"/>
    </row>
    <row r="14" customFormat="false" ht="15" hidden="false" customHeight="false" outlineLevel="0" collapsed="false">
      <c r="A14" s="27" t="str">
        <f aca="false">IF(B14="","",ROW()-4)</f>
        <v/>
      </c>
      <c r="B14" s="28"/>
      <c r="C14" s="29"/>
      <c r="D14" s="29"/>
      <c r="E14" s="29"/>
      <c r="F14" s="29"/>
      <c r="G14" s="27" t="str">
        <f aca="false">IF(OR(E14="",F14=""),"",E14+F14)</f>
        <v/>
      </c>
      <c r="H14" s="31"/>
      <c r="I14" s="29"/>
      <c r="J14" s="29"/>
      <c r="K14" s="44" t="str">
        <f aca="true">IF(G14="","",IF(ISNUMBER(OFFSET(G14,-1,0)),G14-OFFSET(G14,-1,0),""))</f>
        <v/>
      </c>
      <c r="L14" s="27" t="str">
        <f aca="false">IF(OR(B14="",Dashboard!$C$5=""),"",Dashboard!$C$5-B14)</f>
        <v/>
      </c>
      <c r="M14" s="30"/>
    </row>
    <row r="15" customFormat="false" ht="15" hidden="false" customHeight="false" outlineLevel="0" collapsed="false">
      <c r="A15" s="27" t="str">
        <f aca="false">IF(B15="","",ROW()-4)</f>
        <v/>
      </c>
      <c r="B15" s="28"/>
      <c r="C15" s="29"/>
      <c r="D15" s="29"/>
      <c r="E15" s="29"/>
      <c r="F15" s="29"/>
      <c r="G15" s="27" t="str">
        <f aca="false">IF(OR(E15="",F15=""),"",E15+F15)</f>
        <v/>
      </c>
      <c r="H15" s="31"/>
      <c r="I15" s="29"/>
      <c r="J15" s="29"/>
      <c r="K15" s="44" t="str">
        <f aca="true">IF(G15="","",IF(ISNUMBER(OFFSET(G15,-1,0)),G15-OFFSET(G15,-1,0),""))</f>
        <v/>
      </c>
      <c r="L15" s="27" t="str">
        <f aca="false">IF(OR(B15="",Dashboard!$C$5=""),"",Dashboard!$C$5-B15)</f>
        <v/>
      </c>
      <c r="M15" s="30"/>
    </row>
    <row r="16" customFormat="false" ht="15" hidden="false" customHeight="false" outlineLevel="0" collapsed="false">
      <c r="A16" s="27" t="str">
        <f aca="false">IF(B16="","",ROW()-4)</f>
        <v/>
      </c>
      <c r="B16" s="28"/>
      <c r="C16" s="29"/>
      <c r="D16" s="29"/>
      <c r="E16" s="29"/>
      <c r="F16" s="29"/>
      <c r="G16" s="27" t="str">
        <f aca="false">IF(OR(E16="",F16=""),"",E16+F16)</f>
        <v/>
      </c>
      <c r="H16" s="31"/>
      <c r="I16" s="29"/>
      <c r="J16" s="29"/>
      <c r="K16" s="44" t="str">
        <f aca="true">IF(G16="","",IF(ISNUMBER(OFFSET(G16,-1,0)),G16-OFFSET(G16,-1,0),""))</f>
        <v/>
      </c>
      <c r="L16" s="27" t="str">
        <f aca="false">IF(OR(B16="",Dashboard!$C$5=""),"",Dashboard!$C$5-B16)</f>
        <v/>
      </c>
      <c r="M16" s="30"/>
    </row>
    <row r="17" customFormat="false" ht="15" hidden="false" customHeight="false" outlineLevel="0" collapsed="false">
      <c r="A17" s="27" t="str">
        <f aca="false">IF(B17="","",ROW()-4)</f>
        <v/>
      </c>
      <c r="B17" s="28"/>
      <c r="C17" s="29"/>
      <c r="D17" s="29"/>
      <c r="E17" s="29"/>
      <c r="F17" s="29"/>
      <c r="G17" s="27" t="str">
        <f aca="false">IF(OR(E17="",F17=""),"",E17+F17)</f>
        <v/>
      </c>
      <c r="H17" s="31"/>
      <c r="I17" s="29"/>
      <c r="J17" s="29"/>
      <c r="K17" s="44" t="str">
        <f aca="true">IF(G17="","",IF(ISNUMBER(OFFSET(G17,-1,0)),G17-OFFSET(G17,-1,0),""))</f>
        <v/>
      </c>
      <c r="L17" s="27" t="str">
        <f aca="false">IF(OR(B17="",Dashboard!$C$5=""),"",Dashboard!$C$5-B17)</f>
        <v/>
      </c>
      <c r="M17" s="30"/>
    </row>
    <row r="18" customFormat="false" ht="15" hidden="false" customHeight="false" outlineLevel="0" collapsed="false">
      <c r="A18" s="27" t="str">
        <f aca="false">IF(B18="","",ROW()-4)</f>
        <v/>
      </c>
      <c r="B18" s="28"/>
      <c r="C18" s="29"/>
      <c r="D18" s="29"/>
      <c r="E18" s="29"/>
      <c r="F18" s="29"/>
      <c r="G18" s="27" t="str">
        <f aca="false">IF(OR(E18="",F18=""),"",E18+F18)</f>
        <v/>
      </c>
      <c r="H18" s="31"/>
      <c r="I18" s="29"/>
      <c r="J18" s="29"/>
      <c r="K18" s="44" t="str">
        <f aca="true">IF(G18="","",IF(ISNUMBER(OFFSET(G18,-1,0)),G18-OFFSET(G18,-1,0),""))</f>
        <v/>
      </c>
      <c r="L18" s="27" t="str">
        <f aca="false">IF(OR(B18="",Dashboard!$C$5=""),"",Dashboard!$C$5-B18)</f>
        <v/>
      </c>
      <c r="M18" s="30"/>
    </row>
    <row r="19" customFormat="false" ht="15" hidden="false" customHeight="false" outlineLevel="0" collapsed="false">
      <c r="A19" s="27" t="str">
        <f aca="false">IF(B19="","",ROW()-4)</f>
        <v/>
      </c>
      <c r="B19" s="28"/>
      <c r="C19" s="29"/>
      <c r="D19" s="29"/>
      <c r="E19" s="29"/>
      <c r="F19" s="29"/>
      <c r="G19" s="27" t="str">
        <f aca="false">IF(OR(E19="",F19=""),"",E19+F19)</f>
        <v/>
      </c>
      <c r="H19" s="31"/>
      <c r="I19" s="29"/>
      <c r="J19" s="29"/>
      <c r="K19" s="44" t="str">
        <f aca="true">IF(G19="","",IF(ISNUMBER(OFFSET(G19,-1,0)),G19-OFFSET(G19,-1,0),""))</f>
        <v/>
      </c>
      <c r="L19" s="27" t="str">
        <f aca="false">IF(OR(B19="",Dashboard!$C$5=""),"",Dashboard!$C$5-B19)</f>
        <v/>
      </c>
      <c r="M19" s="30"/>
    </row>
    <row r="20" customFormat="false" ht="15" hidden="false" customHeight="false" outlineLevel="0" collapsed="false">
      <c r="A20" s="27" t="str">
        <f aca="false">IF(B20="","",ROW()-4)</f>
        <v/>
      </c>
      <c r="B20" s="28"/>
      <c r="C20" s="29"/>
      <c r="D20" s="29"/>
      <c r="E20" s="29"/>
      <c r="F20" s="29"/>
      <c r="G20" s="27" t="str">
        <f aca="false">IF(OR(E20="",F20=""),"",E20+F20)</f>
        <v/>
      </c>
      <c r="H20" s="31"/>
      <c r="I20" s="29"/>
      <c r="J20" s="29"/>
      <c r="K20" s="44" t="str">
        <f aca="true">IF(G20="","",IF(ISNUMBER(OFFSET(G20,-1,0)),G20-OFFSET(G20,-1,0),""))</f>
        <v/>
      </c>
      <c r="L20" s="27" t="str">
        <f aca="false">IF(OR(B20="",Dashboard!$C$5=""),"",Dashboard!$C$5-B20)</f>
        <v/>
      </c>
      <c r="M20" s="30"/>
    </row>
    <row r="21" customFormat="false" ht="15" hidden="false" customHeight="false" outlineLevel="0" collapsed="false">
      <c r="A21" s="27" t="str">
        <f aca="false">IF(B21="","",ROW()-4)</f>
        <v/>
      </c>
      <c r="B21" s="28"/>
      <c r="C21" s="29"/>
      <c r="D21" s="29"/>
      <c r="E21" s="29"/>
      <c r="F21" s="29"/>
      <c r="G21" s="27" t="str">
        <f aca="false">IF(OR(E21="",F21=""),"",E21+F21)</f>
        <v/>
      </c>
      <c r="H21" s="31"/>
      <c r="I21" s="29"/>
      <c r="J21" s="29"/>
      <c r="K21" s="44" t="str">
        <f aca="true">IF(G21="","",IF(ISNUMBER(OFFSET(G21,-1,0)),G21-OFFSET(G21,-1,0),""))</f>
        <v/>
      </c>
      <c r="L21" s="27" t="str">
        <f aca="false">IF(OR(B21="",Dashboard!$C$5=""),"",Dashboard!$C$5-B21)</f>
        <v/>
      </c>
      <c r="M21" s="30"/>
    </row>
    <row r="22" customFormat="false" ht="15" hidden="false" customHeight="false" outlineLevel="0" collapsed="false">
      <c r="A22" s="27" t="str">
        <f aca="false">IF(B22="","",ROW()-4)</f>
        <v/>
      </c>
      <c r="B22" s="28"/>
      <c r="C22" s="29"/>
      <c r="D22" s="29"/>
      <c r="E22" s="29"/>
      <c r="F22" s="29"/>
      <c r="G22" s="27" t="str">
        <f aca="false">IF(OR(E22="",F22=""),"",E22+F22)</f>
        <v/>
      </c>
      <c r="H22" s="31"/>
      <c r="I22" s="29"/>
      <c r="J22" s="29"/>
      <c r="K22" s="44" t="str">
        <f aca="true">IF(G22="","",IF(ISNUMBER(OFFSET(G22,-1,0)),G22-OFFSET(G22,-1,0),""))</f>
        <v/>
      </c>
      <c r="L22" s="27" t="str">
        <f aca="false">IF(OR(B22="",Dashboard!$C$5=""),"",Dashboard!$C$5-B22)</f>
        <v/>
      </c>
      <c r="M22" s="30"/>
    </row>
    <row r="23" customFormat="false" ht="15" hidden="false" customHeight="false" outlineLevel="0" collapsed="false">
      <c r="A23" s="27" t="str">
        <f aca="false">IF(B23="","",ROW()-4)</f>
        <v/>
      </c>
      <c r="B23" s="28"/>
      <c r="C23" s="29"/>
      <c r="D23" s="29"/>
      <c r="E23" s="29"/>
      <c r="F23" s="29"/>
      <c r="G23" s="27" t="str">
        <f aca="false">IF(OR(E23="",F23=""),"",E23+F23)</f>
        <v/>
      </c>
      <c r="H23" s="31"/>
      <c r="I23" s="29"/>
      <c r="J23" s="29"/>
      <c r="K23" s="44" t="str">
        <f aca="true">IF(G23="","",IF(ISNUMBER(OFFSET(G23,-1,0)),G23-OFFSET(G23,-1,0),""))</f>
        <v/>
      </c>
      <c r="L23" s="27" t="str">
        <f aca="false">IF(OR(B23="",Dashboard!$C$5=""),"",Dashboard!$C$5-B23)</f>
        <v/>
      </c>
      <c r="M23" s="30"/>
    </row>
    <row r="24" customFormat="false" ht="15" hidden="false" customHeight="false" outlineLevel="0" collapsed="false">
      <c r="A24" s="27" t="str">
        <f aca="false">IF(B24="","",ROW()-4)</f>
        <v/>
      </c>
      <c r="B24" s="28"/>
      <c r="C24" s="29"/>
      <c r="D24" s="29"/>
      <c r="E24" s="29"/>
      <c r="F24" s="29"/>
      <c r="G24" s="27" t="str">
        <f aca="false">IF(OR(E24="",F24=""),"",E24+F24)</f>
        <v/>
      </c>
      <c r="H24" s="31"/>
      <c r="I24" s="29"/>
      <c r="J24" s="29"/>
      <c r="K24" s="44" t="str">
        <f aca="true">IF(G24="","",IF(ISNUMBER(OFFSET(G24,-1,0)),G24-OFFSET(G24,-1,0),""))</f>
        <v/>
      </c>
      <c r="L24" s="27" t="str">
        <f aca="false">IF(OR(B24="",Dashboard!$C$5=""),"",Dashboard!$C$5-B24)</f>
        <v/>
      </c>
      <c r="M24" s="30"/>
    </row>
    <row r="25" customFormat="false" ht="15" hidden="false" customHeight="false" outlineLevel="0" collapsed="false">
      <c r="A25" s="27" t="str">
        <f aca="false">IF(B25="","",ROW()-4)</f>
        <v/>
      </c>
      <c r="B25" s="28"/>
      <c r="C25" s="29"/>
      <c r="D25" s="29"/>
      <c r="E25" s="29"/>
      <c r="F25" s="29"/>
      <c r="G25" s="27" t="str">
        <f aca="false">IF(OR(E25="",F25=""),"",E25+F25)</f>
        <v/>
      </c>
      <c r="H25" s="31"/>
      <c r="I25" s="29"/>
      <c r="J25" s="29"/>
      <c r="K25" s="44" t="str">
        <f aca="true">IF(G25="","",IF(ISNUMBER(OFFSET(G25,-1,0)),G25-OFFSET(G25,-1,0),""))</f>
        <v/>
      </c>
      <c r="L25" s="27" t="str">
        <f aca="false">IF(OR(B25="",Dashboard!$C$5=""),"",Dashboard!$C$5-B25)</f>
        <v/>
      </c>
      <c r="M25" s="30"/>
    </row>
    <row r="26" customFormat="false" ht="15" hidden="false" customHeight="false" outlineLevel="0" collapsed="false">
      <c r="A26" s="27" t="str">
        <f aca="false">IF(B26="","",ROW()-4)</f>
        <v/>
      </c>
      <c r="B26" s="28"/>
      <c r="C26" s="29"/>
      <c r="D26" s="29"/>
      <c r="E26" s="29"/>
      <c r="F26" s="29"/>
      <c r="G26" s="27" t="str">
        <f aca="false">IF(OR(E26="",F26=""),"",E26+F26)</f>
        <v/>
      </c>
      <c r="H26" s="31"/>
      <c r="I26" s="29"/>
      <c r="J26" s="29"/>
      <c r="K26" s="44" t="str">
        <f aca="true">IF(G26="","",IF(ISNUMBER(OFFSET(G26,-1,0)),G26-OFFSET(G26,-1,0),""))</f>
        <v/>
      </c>
      <c r="L26" s="27" t="str">
        <f aca="false">IF(OR(B26="",Dashboard!$C$5=""),"",Dashboard!$C$5-B26)</f>
        <v/>
      </c>
      <c r="M26" s="30"/>
    </row>
    <row r="27" customFormat="false" ht="15" hidden="false" customHeight="false" outlineLevel="0" collapsed="false">
      <c r="A27" s="27" t="str">
        <f aca="false">IF(B27="","",ROW()-4)</f>
        <v/>
      </c>
      <c r="B27" s="28"/>
      <c r="C27" s="29"/>
      <c r="D27" s="29"/>
      <c r="E27" s="29"/>
      <c r="F27" s="29"/>
      <c r="G27" s="27" t="str">
        <f aca="false">IF(OR(E27="",F27=""),"",E27+F27)</f>
        <v/>
      </c>
      <c r="H27" s="31"/>
      <c r="I27" s="29"/>
      <c r="J27" s="29"/>
      <c r="K27" s="44" t="str">
        <f aca="true">IF(G27="","",IF(ISNUMBER(OFFSET(G27,-1,0)),G27-OFFSET(G27,-1,0),""))</f>
        <v/>
      </c>
      <c r="L27" s="27" t="str">
        <f aca="false">IF(OR(B27="",Dashboard!$C$5=""),"",Dashboard!$C$5-B27)</f>
        <v/>
      </c>
      <c r="M27" s="30"/>
    </row>
    <row r="28" customFormat="false" ht="15" hidden="false" customHeight="false" outlineLevel="0" collapsed="false">
      <c r="A28" s="27" t="str">
        <f aca="false">IF(B28="","",ROW()-4)</f>
        <v/>
      </c>
      <c r="B28" s="28"/>
      <c r="C28" s="29"/>
      <c r="D28" s="29"/>
      <c r="E28" s="29"/>
      <c r="F28" s="29"/>
      <c r="G28" s="27" t="str">
        <f aca="false">IF(OR(E28="",F28=""),"",E28+F28)</f>
        <v/>
      </c>
      <c r="H28" s="31"/>
      <c r="I28" s="29"/>
      <c r="J28" s="29"/>
      <c r="K28" s="44" t="str">
        <f aca="true">IF(G28="","",IF(ISNUMBER(OFFSET(G28,-1,0)),G28-OFFSET(G28,-1,0),""))</f>
        <v/>
      </c>
      <c r="L28" s="27" t="str">
        <f aca="false">IF(OR(B28="",Dashboard!$C$5=""),"",Dashboard!$C$5-B28)</f>
        <v/>
      </c>
      <c r="M28" s="30"/>
    </row>
    <row r="29" customFormat="false" ht="15" hidden="false" customHeight="false" outlineLevel="0" collapsed="false">
      <c r="A29" s="27" t="str">
        <f aca="false">IF(B29="","",ROW()-4)</f>
        <v/>
      </c>
      <c r="B29" s="28"/>
      <c r="C29" s="29"/>
      <c r="D29" s="29"/>
      <c r="E29" s="29"/>
      <c r="F29" s="29"/>
      <c r="G29" s="27" t="str">
        <f aca="false">IF(OR(E29="",F29=""),"",E29+F29)</f>
        <v/>
      </c>
      <c r="H29" s="31"/>
      <c r="I29" s="29"/>
      <c r="J29" s="29"/>
      <c r="K29" s="44" t="str">
        <f aca="true">IF(G29="","",IF(ISNUMBER(OFFSET(G29,-1,0)),G29-OFFSET(G29,-1,0),""))</f>
        <v/>
      </c>
      <c r="L29" s="27" t="str">
        <f aca="false">IF(OR(B29="",Dashboard!$C$5=""),"",Dashboard!$C$5-B29)</f>
        <v/>
      </c>
      <c r="M29" s="30"/>
    </row>
    <row r="30" customFormat="false" ht="15" hidden="false" customHeight="false" outlineLevel="0" collapsed="false">
      <c r="A30" s="27" t="str">
        <f aca="false">IF(B30="","",ROW()-4)</f>
        <v/>
      </c>
      <c r="B30" s="28"/>
      <c r="C30" s="29"/>
      <c r="D30" s="29"/>
      <c r="E30" s="29"/>
      <c r="F30" s="29"/>
      <c r="G30" s="27" t="str">
        <f aca="false">IF(OR(E30="",F30=""),"",E30+F30)</f>
        <v/>
      </c>
      <c r="H30" s="31"/>
      <c r="I30" s="29"/>
      <c r="J30" s="29"/>
      <c r="K30" s="44" t="str">
        <f aca="true">IF(G30="","",IF(ISNUMBER(OFFSET(G30,-1,0)),G30-OFFSET(G30,-1,0),""))</f>
        <v/>
      </c>
      <c r="L30" s="27" t="str">
        <f aca="false">IF(OR(B30="",Dashboard!$C$5=""),"",Dashboard!$C$5-B30)</f>
        <v/>
      </c>
      <c r="M30" s="30"/>
    </row>
    <row r="31" customFormat="false" ht="15" hidden="false" customHeight="false" outlineLevel="0" collapsed="false">
      <c r="A31" s="27" t="str">
        <f aca="false">IF(B31="","",ROW()-4)</f>
        <v/>
      </c>
      <c r="B31" s="28"/>
      <c r="C31" s="29"/>
      <c r="D31" s="29"/>
      <c r="E31" s="29"/>
      <c r="F31" s="29"/>
      <c r="G31" s="27" t="str">
        <f aca="false">IF(OR(E31="",F31=""),"",E31+F31)</f>
        <v/>
      </c>
      <c r="H31" s="31"/>
      <c r="I31" s="29"/>
      <c r="J31" s="29"/>
      <c r="K31" s="44" t="str">
        <f aca="true">IF(G31="","",IF(ISNUMBER(OFFSET(G31,-1,0)),G31-OFFSET(G31,-1,0),""))</f>
        <v/>
      </c>
      <c r="L31" s="27" t="str">
        <f aca="false">IF(OR(B31="",Dashboard!$C$5=""),"",Dashboard!$C$5-B31)</f>
        <v/>
      </c>
      <c r="M31" s="30"/>
    </row>
    <row r="32" customFormat="false" ht="15" hidden="false" customHeight="false" outlineLevel="0" collapsed="false">
      <c r="A32" s="27" t="str">
        <f aca="false">IF(B32="","",ROW()-4)</f>
        <v/>
      </c>
      <c r="B32" s="28"/>
      <c r="C32" s="29"/>
      <c r="D32" s="29"/>
      <c r="E32" s="29"/>
      <c r="F32" s="29"/>
      <c r="G32" s="27" t="str">
        <f aca="false">IF(OR(E32="",F32=""),"",E32+F32)</f>
        <v/>
      </c>
      <c r="H32" s="31"/>
      <c r="I32" s="29"/>
      <c r="J32" s="29"/>
      <c r="K32" s="44" t="str">
        <f aca="true">IF(G32="","",IF(ISNUMBER(OFFSET(G32,-1,0)),G32-OFFSET(G32,-1,0),""))</f>
        <v/>
      </c>
      <c r="L32" s="27" t="str">
        <f aca="false">IF(OR(B32="",Dashboard!$C$5=""),"",Dashboard!$C$5-B32)</f>
        <v/>
      </c>
      <c r="M32" s="30"/>
    </row>
    <row r="33" customFormat="false" ht="15" hidden="false" customHeight="false" outlineLevel="0" collapsed="false">
      <c r="A33" s="27" t="str">
        <f aca="false">IF(B33="","",ROW()-4)</f>
        <v/>
      </c>
      <c r="B33" s="28"/>
      <c r="C33" s="29"/>
      <c r="D33" s="29"/>
      <c r="E33" s="29"/>
      <c r="F33" s="29"/>
      <c r="G33" s="27" t="str">
        <f aca="false">IF(OR(E33="",F33=""),"",E33+F33)</f>
        <v/>
      </c>
      <c r="H33" s="31"/>
      <c r="I33" s="29"/>
      <c r="J33" s="29"/>
      <c r="K33" s="44" t="str">
        <f aca="true">IF(G33="","",IF(ISNUMBER(OFFSET(G33,-1,0)),G33-OFFSET(G33,-1,0),""))</f>
        <v/>
      </c>
      <c r="L33" s="27" t="str">
        <f aca="false">IF(OR(B33="",Dashboard!$C$5=""),"",Dashboard!$C$5-B33)</f>
        <v/>
      </c>
      <c r="M33" s="30"/>
    </row>
    <row r="34" customFormat="false" ht="15" hidden="false" customHeight="false" outlineLevel="0" collapsed="false">
      <c r="A34" s="27" t="str">
        <f aca="false">IF(B34="","",ROW()-4)</f>
        <v/>
      </c>
      <c r="B34" s="28"/>
      <c r="C34" s="29"/>
      <c r="D34" s="29"/>
      <c r="E34" s="29"/>
      <c r="F34" s="29"/>
      <c r="G34" s="27" t="str">
        <f aca="false">IF(OR(E34="",F34=""),"",E34+F34)</f>
        <v/>
      </c>
      <c r="H34" s="31"/>
      <c r="I34" s="29"/>
      <c r="J34" s="29"/>
      <c r="K34" s="44" t="str">
        <f aca="true">IF(G34="","",IF(ISNUMBER(OFFSET(G34,-1,0)),G34-OFFSET(G34,-1,0),""))</f>
        <v/>
      </c>
      <c r="L34" s="27" t="str">
        <f aca="false">IF(OR(B34="",Dashboard!$C$5=""),"",Dashboard!$C$5-B34)</f>
        <v/>
      </c>
      <c r="M34" s="30"/>
    </row>
  </sheetData>
  <conditionalFormatting sqref="B5:F34">
    <cfRule type="expression" priority="2" aboveAverage="0" equalAverage="0" bottom="0" percent="0" rank="0" text="" dxfId="14">
      <formula>LEFT($D5,6)="SAMPLE"</formula>
    </cfRule>
  </conditionalFormatting>
  <conditionalFormatting sqref="H5:J34">
    <cfRule type="expression" priority="3" aboveAverage="0" equalAverage="0" bottom="0" percent="0" rank="0" text="" dxfId="14">
      <formula>LEFT($D5,6)="SAMPLE"</formula>
    </cfRule>
  </conditionalFormatting>
  <conditionalFormatting sqref="K5:K34">
    <cfRule type="cellIs" priority="4" operator="greaterThan" aboveAverage="0" equalAverage="0" bottom="0" percent="0" rank="0" text="" dxfId="1">
      <formula>0</formula>
    </cfRule>
    <cfRule type="cellIs" priority="5" operator="lessThan" aboveAverage="0" equalAverage="0" bottom="0" percent="0" rank="0" text="" dxfId="16">
      <formula>0</formula>
    </cfRule>
  </conditionalFormatting>
  <dataValidations count="5">
    <dataValidation allowBlank="true" error="Pick a value from the dropdown. Typed values that are not on the list are not counted in Stats." errorStyle="stop" errorTitle="Not allowed" operator="between" showDropDown="false" showErrorMessage="true" showInputMessage="false" sqref="C5:C34" type="list">
      <formula1>Lists!$T$5:$T$12</formula1>
      <formula2>0</formula2>
    </dataValidation>
    <dataValidation allowBlank="true" error="Pick a value from the dropdown. Typed values that are not on the list are not counted in Stats." errorStyle="stop" errorTitle="Not allowed" operator="between" showDropDown="false" showErrorMessage="true" showInputMessage="false" sqref="I5:J34" type="list">
      <formula1>Lists!$V$5:$V$7</formula1>
      <formula2>0</formula2>
    </dataValidation>
    <dataValidation allowBlank="true" error="Section scores run from 130 to 170." errorStyle="stop" errorTitle="Not allowed" operator="between" showDropDown="false" showErrorMessage="true" showInputMessage="false" sqref="E5:F34" type="whole">
      <formula1>130</formula1>
      <formula2>170</formula2>
    </dataValidation>
    <dataValidation allowBlank="true" error="AWA runs from 0 to 6 in half points." errorStyle="stop" errorTitle="Not allowed" operator="between" showDropDown="false" showErrorMessage="true" showInputMessage="false" sqref="H5:H34" type="decimal">
      <formula1>0</formula1>
      <formula2>6</formula2>
    </dataValidation>
    <dataValidation allowBlank="true" error="Enter a valid date." errorStyle="stop" errorTitle="Not allowed" operator="greaterThan" showDropDown="false" showErrorMessage="true" showInputMessage="false" sqref="B5:B34" type="date">
      <formula1>36526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5B7FA6"/>
    <pageSetUpPr fitToPage="true"/>
  </sheetPr>
  <dimension ref="A1:M32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2" ySplit="6" topLeftCell="C7" activePane="bottomRight" state="frozen"/>
      <selection pane="topLeft" activeCell="A1" activeCellId="0" sqref="A1"/>
      <selection pane="topRight" activeCell="C1" activeCellId="0" sqref="C1"/>
      <selection pane="bottomLeft" activeCell="A7" activeCellId="0" sqref="A7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0"/>
    <col collapsed="false" customWidth="true" hidden="false" outlineLevel="0" max="3" min="2" style="0" width="11"/>
    <col collapsed="false" customWidth="true" hidden="false" outlineLevel="0" max="9" min="4" style="0" width="7"/>
    <col collapsed="false" customWidth="true" hidden="false" outlineLevel="0" max="11" min="10" style="0" width="10"/>
    <col collapsed="false" customWidth="true" hidden="false" outlineLevel="0" max="12" min="12" style="0" width="13"/>
    <col collapsed="false" customWidth="true" hidden="false" outlineLevel="0" max="13" min="13" style="0" width="36"/>
  </cols>
  <sheetData>
    <row r="1" customFormat="false" ht="19.7" hidden="false" customHeight="false" outlineLevel="0" collapsed="false">
      <c r="A1" s="1" t="s">
        <v>66</v>
      </c>
    </row>
    <row r="2" customFormat="false" ht="15" hidden="false" customHeight="false" outlineLevel="0" collapsed="false">
      <c r="A2" s="2" t="s">
        <v>275</v>
      </c>
    </row>
    <row r="3" customFormat="false" ht="15" hidden="false" customHeight="false" outlineLevel="0" collapsed="false">
      <c r="A3" s="7" t="s">
        <v>276</v>
      </c>
      <c r="C3" s="12" t="n">
        <v>46307</v>
      </c>
    </row>
    <row r="4" customFormat="false" ht="15" hidden="false" customHeight="false" outlineLevel="0" collapsed="false">
      <c r="A4" s="7" t="s">
        <v>277</v>
      </c>
      <c r="C4" s="45" t="n">
        <v>15</v>
      </c>
    </row>
    <row r="6" customFormat="false" ht="23.85" hidden="false" customHeight="false" outlineLevel="0" collapsed="false">
      <c r="A6" s="16" t="s">
        <v>278</v>
      </c>
      <c r="B6" s="16" t="s">
        <v>279</v>
      </c>
      <c r="C6" s="16" t="s">
        <v>280</v>
      </c>
      <c r="D6" s="16" t="s">
        <v>281</v>
      </c>
      <c r="E6" s="16" t="s">
        <v>282</v>
      </c>
      <c r="F6" s="16" t="s">
        <v>283</v>
      </c>
      <c r="G6" s="16" t="s">
        <v>284</v>
      </c>
      <c r="H6" s="16" t="s">
        <v>285</v>
      </c>
      <c r="I6" s="16" t="s">
        <v>286</v>
      </c>
      <c r="J6" s="16" t="s">
        <v>287</v>
      </c>
      <c r="K6" s="16" t="s">
        <v>288</v>
      </c>
      <c r="L6" s="16" t="s">
        <v>289</v>
      </c>
      <c r="M6" s="16" t="s">
        <v>290</v>
      </c>
    </row>
    <row r="7" customFormat="false" ht="15" hidden="false" customHeight="false" outlineLevel="0" collapsed="false">
      <c r="A7" s="27" t="str">
        <f aca="false">"Week "&amp;(ROW()-6)</f>
        <v>Week 1</v>
      </c>
      <c r="B7" s="34" t="n">
        <f aca="false">IF($C$3="","",$C$3+7*(ROW()-7))</f>
        <v>46307</v>
      </c>
      <c r="C7" s="31" t="n">
        <v>2</v>
      </c>
      <c r="D7" s="31" t="n">
        <v>2.5</v>
      </c>
      <c r="E7" s="31" t="n">
        <v>1.5</v>
      </c>
      <c r="F7" s="31" t="n">
        <v>2</v>
      </c>
      <c r="G7" s="31" t="n">
        <v>0</v>
      </c>
      <c r="H7" s="31" t="n">
        <v>3</v>
      </c>
      <c r="I7" s="31" t="n">
        <v>3</v>
      </c>
      <c r="J7" s="46" t="n">
        <f aca="false">IF(COUNT(C7:I7)=0,"",SUM(C7:I7))</f>
        <v>14</v>
      </c>
      <c r="K7" s="47" t="n">
        <f aca="false">IF(OR(J7="",$C$4=""),"",J7-$C$4)</f>
        <v>-1</v>
      </c>
      <c r="L7" s="46" t="n">
        <f aca="false">IF(J7="","",SUM($J$7:J7))</f>
        <v>14</v>
      </c>
      <c r="M7" s="30" t="s">
        <v>291</v>
      </c>
    </row>
    <row r="8" customFormat="false" ht="15" hidden="false" customHeight="false" outlineLevel="0" collapsed="false">
      <c r="A8" s="27" t="str">
        <f aca="false">"Week "&amp;(ROW()-6)</f>
        <v>Week 2</v>
      </c>
      <c r="B8" s="34" t="n">
        <f aca="false">IF($C$3="","",$C$3+7*(ROW()-7))</f>
        <v>46314</v>
      </c>
      <c r="C8" s="31" t="n">
        <v>2</v>
      </c>
      <c r="D8" s="31" t="n">
        <v>2</v>
      </c>
      <c r="E8" s="31" t="n">
        <v>2.5</v>
      </c>
      <c r="F8" s="31" t="n">
        <v>1</v>
      </c>
      <c r="G8" s="31" t="n">
        <v>2</v>
      </c>
      <c r="H8" s="31" t="n">
        <v>3.5</v>
      </c>
      <c r="I8" s="31" t="n">
        <v>2</v>
      </c>
      <c r="J8" s="46" t="n">
        <f aca="false">IF(COUNT(C8:I8)=0,"",SUM(C8:I8))</f>
        <v>15</v>
      </c>
      <c r="K8" s="47" t="n">
        <f aca="false">IF(OR(J8="",$C$4=""),"",J8-$C$4)</f>
        <v>0</v>
      </c>
      <c r="L8" s="46" t="n">
        <f aca="false">IF(J8="","",SUM($J$7:J8))</f>
        <v>29</v>
      </c>
      <c r="M8" s="30" t="s">
        <v>292</v>
      </c>
    </row>
    <row r="9" customFormat="false" ht="15" hidden="false" customHeight="false" outlineLevel="0" collapsed="false">
      <c r="A9" s="27" t="str">
        <f aca="false">"Week "&amp;(ROW()-6)</f>
        <v>Week 3</v>
      </c>
      <c r="B9" s="34" t="n">
        <f aca="false">IF($C$3="","",$C$3+7*(ROW()-7))</f>
        <v>46321</v>
      </c>
      <c r="C9" s="31"/>
      <c r="D9" s="31"/>
      <c r="E9" s="31"/>
      <c r="F9" s="31"/>
      <c r="G9" s="31"/>
      <c r="H9" s="31"/>
      <c r="I9" s="31"/>
      <c r="J9" s="46" t="str">
        <f aca="false">IF(COUNT(C9:I9)=0,"",SUM(C9:I9))</f>
        <v/>
      </c>
      <c r="K9" s="47" t="str">
        <f aca="false">IF(OR(J9="",$C$4=""),"",J9-$C$4)</f>
        <v/>
      </c>
      <c r="L9" s="46" t="str">
        <f aca="false">IF(J9="","",SUM($J$7:J9))</f>
        <v/>
      </c>
      <c r="M9" s="30"/>
    </row>
    <row r="10" customFormat="false" ht="15" hidden="false" customHeight="false" outlineLevel="0" collapsed="false">
      <c r="A10" s="27" t="str">
        <f aca="false">"Week "&amp;(ROW()-6)</f>
        <v>Week 4</v>
      </c>
      <c r="B10" s="34" t="n">
        <f aca="false">IF($C$3="","",$C$3+7*(ROW()-7))</f>
        <v>46328</v>
      </c>
      <c r="C10" s="31"/>
      <c r="D10" s="31"/>
      <c r="E10" s="31"/>
      <c r="F10" s="31"/>
      <c r="G10" s="31"/>
      <c r="H10" s="31"/>
      <c r="I10" s="31"/>
      <c r="J10" s="46" t="str">
        <f aca="false">IF(COUNT(C10:I10)=0,"",SUM(C10:I10))</f>
        <v/>
      </c>
      <c r="K10" s="47" t="str">
        <f aca="false">IF(OR(J10="",$C$4=""),"",J10-$C$4)</f>
        <v/>
      </c>
      <c r="L10" s="46" t="str">
        <f aca="false">IF(J10="","",SUM($J$7:J10))</f>
        <v/>
      </c>
      <c r="M10" s="30"/>
    </row>
    <row r="11" customFormat="false" ht="15" hidden="false" customHeight="false" outlineLevel="0" collapsed="false">
      <c r="A11" s="27" t="str">
        <f aca="false">"Week "&amp;(ROW()-6)</f>
        <v>Week 5</v>
      </c>
      <c r="B11" s="34" t="n">
        <f aca="false">IF($C$3="","",$C$3+7*(ROW()-7))</f>
        <v>46335</v>
      </c>
      <c r="C11" s="31"/>
      <c r="D11" s="31"/>
      <c r="E11" s="31"/>
      <c r="F11" s="31"/>
      <c r="G11" s="31"/>
      <c r="H11" s="31"/>
      <c r="I11" s="31"/>
      <c r="J11" s="46" t="str">
        <f aca="false">IF(COUNT(C11:I11)=0,"",SUM(C11:I11))</f>
        <v/>
      </c>
      <c r="K11" s="47" t="str">
        <f aca="false">IF(OR(J11="",$C$4=""),"",J11-$C$4)</f>
        <v/>
      </c>
      <c r="L11" s="46" t="str">
        <f aca="false">IF(J11="","",SUM($J$7:J11))</f>
        <v/>
      </c>
      <c r="M11" s="30"/>
    </row>
    <row r="12" customFormat="false" ht="15" hidden="false" customHeight="false" outlineLevel="0" collapsed="false">
      <c r="A12" s="27" t="str">
        <f aca="false">"Week "&amp;(ROW()-6)</f>
        <v>Week 6</v>
      </c>
      <c r="B12" s="34" t="n">
        <f aca="false">IF($C$3="","",$C$3+7*(ROW()-7))</f>
        <v>46342</v>
      </c>
      <c r="C12" s="31"/>
      <c r="D12" s="31"/>
      <c r="E12" s="31"/>
      <c r="F12" s="31"/>
      <c r="G12" s="31"/>
      <c r="H12" s="31"/>
      <c r="I12" s="31"/>
      <c r="J12" s="46" t="str">
        <f aca="false">IF(COUNT(C12:I12)=0,"",SUM(C12:I12))</f>
        <v/>
      </c>
      <c r="K12" s="47" t="str">
        <f aca="false">IF(OR(J12="",$C$4=""),"",J12-$C$4)</f>
        <v/>
      </c>
      <c r="L12" s="46" t="str">
        <f aca="false">IF(J12="","",SUM($J$7:J12))</f>
        <v/>
      </c>
      <c r="M12" s="30"/>
    </row>
    <row r="13" customFormat="false" ht="15" hidden="false" customHeight="false" outlineLevel="0" collapsed="false">
      <c r="A13" s="27" t="str">
        <f aca="false">"Week "&amp;(ROW()-6)</f>
        <v>Week 7</v>
      </c>
      <c r="B13" s="34" t="n">
        <f aca="false">IF($C$3="","",$C$3+7*(ROW()-7))</f>
        <v>46349</v>
      </c>
      <c r="C13" s="31"/>
      <c r="D13" s="31"/>
      <c r="E13" s="31"/>
      <c r="F13" s="31"/>
      <c r="G13" s="31"/>
      <c r="H13" s="31"/>
      <c r="I13" s="31"/>
      <c r="J13" s="46" t="str">
        <f aca="false">IF(COUNT(C13:I13)=0,"",SUM(C13:I13))</f>
        <v/>
      </c>
      <c r="K13" s="47" t="str">
        <f aca="false">IF(OR(J13="",$C$4=""),"",J13-$C$4)</f>
        <v/>
      </c>
      <c r="L13" s="46" t="str">
        <f aca="false">IF(J13="","",SUM($J$7:J13))</f>
        <v/>
      </c>
      <c r="M13" s="30"/>
    </row>
    <row r="14" customFormat="false" ht="15" hidden="false" customHeight="false" outlineLevel="0" collapsed="false">
      <c r="A14" s="27" t="str">
        <f aca="false">"Week "&amp;(ROW()-6)</f>
        <v>Week 8</v>
      </c>
      <c r="B14" s="34" t="n">
        <f aca="false">IF($C$3="","",$C$3+7*(ROW()-7))</f>
        <v>46356</v>
      </c>
      <c r="C14" s="31"/>
      <c r="D14" s="31"/>
      <c r="E14" s="31"/>
      <c r="F14" s="31"/>
      <c r="G14" s="31"/>
      <c r="H14" s="31"/>
      <c r="I14" s="31"/>
      <c r="J14" s="46" t="str">
        <f aca="false">IF(COUNT(C14:I14)=0,"",SUM(C14:I14))</f>
        <v/>
      </c>
      <c r="K14" s="47" t="str">
        <f aca="false">IF(OR(J14="",$C$4=""),"",J14-$C$4)</f>
        <v/>
      </c>
      <c r="L14" s="46" t="str">
        <f aca="false">IF(J14="","",SUM($J$7:J14))</f>
        <v/>
      </c>
      <c r="M14" s="30"/>
    </row>
    <row r="15" customFormat="false" ht="15" hidden="false" customHeight="false" outlineLevel="0" collapsed="false">
      <c r="A15" s="27" t="str">
        <f aca="false">"Week "&amp;(ROW()-6)</f>
        <v>Week 9</v>
      </c>
      <c r="B15" s="34" t="n">
        <f aca="false">IF($C$3="","",$C$3+7*(ROW()-7))</f>
        <v>46363</v>
      </c>
      <c r="C15" s="31"/>
      <c r="D15" s="31"/>
      <c r="E15" s="31"/>
      <c r="F15" s="31"/>
      <c r="G15" s="31"/>
      <c r="H15" s="31"/>
      <c r="I15" s="31"/>
      <c r="J15" s="46" t="str">
        <f aca="false">IF(COUNT(C15:I15)=0,"",SUM(C15:I15))</f>
        <v/>
      </c>
      <c r="K15" s="47" t="str">
        <f aca="false">IF(OR(J15="",$C$4=""),"",J15-$C$4)</f>
        <v/>
      </c>
      <c r="L15" s="46" t="str">
        <f aca="false">IF(J15="","",SUM($J$7:J15))</f>
        <v/>
      </c>
      <c r="M15" s="30"/>
    </row>
    <row r="16" customFormat="false" ht="15" hidden="false" customHeight="false" outlineLevel="0" collapsed="false">
      <c r="A16" s="27" t="str">
        <f aca="false">"Week "&amp;(ROW()-6)</f>
        <v>Week 10</v>
      </c>
      <c r="B16" s="34" t="n">
        <f aca="false">IF($C$3="","",$C$3+7*(ROW()-7))</f>
        <v>46370</v>
      </c>
      <c r="C16" s="31"/>
      <c r="D16" s="31"/>
      <c r="E16" s="31"/>
      <c r="F16" s="31"/>
      <c r="G16" s="31"/>
      <c r="H16" s="31"/>
      <c r="I16" s="31"/>
      <c r="J16" s="46" t="str">
        <f aca="false">IF(COUNT(C16:I16)=0,"",SUM(C16:I16))</f>
        <v/>
      </c>
      <c r="K16" s="47" t="str">
        <f aca="false">IF(OR(J16="",$C$4=""),"",J16-$C$4)</f>
        <v/>
      </c>
      <c r="L16" s="46" t="str">
        <f aca="false">IF(J16="","",SUM($J$7:J16))</f>
        <v/>
      </c>
      <c r="M16" s="30"/>
    </row>
    <row r="17" customFormat="false" ht="15" hidden="false" customHeight="false" outlineLevel="0" collapsed="false">
      <c r="A17" s="27" t="str">
        <f aca="false">"Week "&amp;(ROW()-6)</f>
        <v>Week 11</v>
      </c>
      <c r="B17" s="34" t="n">
        <f aca="false">IF($C$3="","",$C$3+7*(ROW()-7))</f>
        <v>46377</v>
      </c>
      <c r="C17" s="31"/>
      <c r="D17" s="31"/>
      <c r="E17" s="31"/>
      <c r="F17" s="31"/>
      <c r="G17" s="31"/>
      <c r="H17" s="31"/>
      <c r="I17" s="31"/>
      <c r="J17" s="46" t="str">
        <f aca="false">IF(COUNT(C17:I17)=0,"",SUM(C17:I17))</f>
        <v/>
      </c>
      <c r="K17" s="47" t="str">
        <f aca="false">IF(OR(J17="",$C$4=""),"",J17-$C$4)</f>
        <v/>
      </c>
      <c r="L17" s="46" t="str">
        <f aca="false">IF(J17="","",SUM($J$7:J17))</f>
        <v/>
      </c>
      <c r="M17" s="30"/>
    </row>
    <row r="18" customFormat="false" ht="15" hidden="false" customHeight="false" outlineLevel="0" collapsed="false">
      <c r="A18" s="27" t="str">
        <f aca="false">"Week "&amp;(ROW()-6)</f>
        <v>Week 12</v>
      </c>
      <c r="B18" s="34" t="n">
        <f aca="false">IF($C$3="","",$C$3+7*(ROW()-7))</f>
        <v>46384</v>
      </c>
      <c r="C18" s="31"/>
      <c r="D18" s="31"/>
      <c r="E18" s="31"/>
      <c r="F18" s="31"/>
      <c r="G18" s="31"/>
      <c r="H18" s="31"/>
      <c r="I18" s="31"/>
      <c r="J18" s="46" t="str">
        <f aca="false">IF(COUNT(C18:I18)=0,"",SUM(C18:I18))</f>
        <v/>
      </c>
      <c r="K18" s="47" t="str">
        <f aca="false">IF(OR(J18="",$C$4=""),"",J18-$C$4)</f>
        <v/>
      </c>
      <c r="L18" s="46" t="str">
        <f aca="false">IF(J18="","",SUM($J$7:J18))</f>
        <v/>
      </c>
      <c r="M18" s="30"/>
    </row>
    <row r="19" customFormat="false" ht="15" hidden="false" customHeight="false" outlineLevel="0" collapsed="false">
      <c r="A19" s="27" t="str">
        <f aca="false">"Week "&amp;(ROW()-6)</f>
        <v>Week 13</v>
      </c>
      <c r="B19" s="34" t="n">
        <f aca="false">IF($C$3="","",$C$3+7*(ROW()-7))</f>
        <v>46391</v>
      </c>
      <c r="C19" s="31"/>
      <c r="D19" s="31"/>
      <c r="E19" s="31"/>
      <c r="F19" s="31"/>
      <c r="G19" s="31"/>
      <c r="H19" s="31"/>
      <c r="I19" s="31"/>
      <c r="J19" s="46" t="str">
        <f aca="false">IF(COUNT(C19:I19)=0,"",SUM(C19:I19))</f>
        <v/>
      </c>
      <c r="K19" s="47" t="str">
        <f aca="false">IF(OR(J19="",$C$4=""),"",J19-$C$4)</f>
        <v/>
      </c>
      <c r="L19" s="46" t="str">
        <f aca="false">IF(J19="","",SUM($J$7:J19))</f>
        <v/>
      </c>
      <c r="M19" s="30"/>
    </row>
    <row r="20" customFormat="false" ht="15" hidden="false" customHeight="false" outlineLevel="0" collapsed="false">
      <c r="A20" s="27" t="str">
        <f aca="false">"Week "&amp;(ROW()-6)</f>
        <v>Week 14</v>
      </c>
      <c r="B20" s="34" t="n">
        <f aca="false">IF($C$3="","",$C$3+7*(ROW()-7))</f>
        <v>46398</v>
      </c>
      <c r="C20" s="31"/>
      <c r="D20" s="31"/>
      <c r="E20" s="31"/>
      <c r="F20" s="31"/>
      <c r="G20" s="31"/>
      <c r="H20" s="31"/>
      <c r="I20" s="31"/>
      <c r="J20" s="46" t="str">
        <f aca="false">IF(COUNT(C20:I20)=0,"",SUM(C20:I20))</f>
        <v/>
      </c>
      <c r="K20" s="47" t="str">
        <f aca="false">IF(OR(J20="",$C$4=""),"",J20-$C$4)</f>
        <v/>
      </c>
      <c r="L20" s="46" t="str">
        <f aca="false">IF(J20="","",SUM($J$7:J20))</f>
        <v/>
      </c>
      <c r="M20" s="30"/>
    </row>
    <row r="21" customFormat="false" ht="15" hidden="false" customHeight="false" outlineLevel="0" collapsed="false">
      <c r="A21" s="27" t="str">
        <f aca="false">"Week "&amp;(ROW()-6)</f>
        <v>Week 15</v>
      </c>
      <c r="B21" s="34" t="n">
        <f aca="false">IF($C$3="","",$C$3+7*(ROW()-7))</f>
        <v>46405</v>
      </c>
      <c r="C21" s="31"/>
      <c r="D21" s="31"/>
      <c r="E21" s="31"/>
      <c r="F21" s="31"/>
      <c r="G21" s="31"/>
      <c r="H21" s="31"/>
      <c r="I21" s="31"/>
      <c r="J21" s="46" t="str">
        <f aca="false">IF(COUNT(C21:I21)=0,"",SUM(C21:I21))</f>
        <v/>
      </c>
      <c r="K21" s="47" t="str">
        <f aca="false">IF(OR(J21="",$C$4=""),"",J21-$C$4)</f>
        <v/>
      </c>
      <c r="L21" s="46" t="str">
        <f aca="false">IF(J21="","",SUM($J$7:J21))</f>
        <v/>
      </c>
      <c r="M21" s="30"/>
    </row>
    <row r="22" customFormat="false" ht="15" hidden="false" customHeight="false" outlineLevel="0" collapsed="false">
      <c r="A22" s="27" t="str">
        <f aca="false">"Week "&amp;(ROW()-6)</f>
        <v>Week 16</v>
      </c>
      <c r="B22" s="34" t="n">
        <f aca="false">IF($C$3="","",$C$3+7*(ROW()-7))</f>
        <v>46412</v>
      </c>
      <c r="C22" s="31"/>
      <c r="D22" s="31"/>
      <c r="E22" s="31"/>
      <c r="F22" s="31"/>
      <c r="G22" s="31"/>
      <c r="H22" s="31"/>
      <c r="I22" s="31"/>
      <c r="J22" s="46" t="str">
        <f aca="false">IF(COUNT(C22:I22)=0,"",SUM(C22:I22))</f>
        <v/>
      </c>
      <c r="K22" s="47" t="str">
        <f aca="false">IF(OR(J22="",$C$4=""),"",J22-$C$4)</f>
        <v/>
      </c>
      <c r="L22" s="46" t="str">
        <f aca="false">IF(J22="","",SUM($J$7:J22))</f>
        <v/>
      </c>
      <c r="M22" s="30"/>
    </row>
    <row r="23" customFormat="false" ht="15" hidden="false" customHeight="false" outlineLevel="0" collapsed="false">
      <c r="A23" s="27" t="str">
        <f aca="false">"Week "&amp;(ROW()-6)</f>
        <v>Week 17</v>
      </c>
      <c r="B23" s="34" t="n">
        <f aca="false">IF($C$3="","",$C$3+7*(ROW()-7))</f>
        <v>46419</v>
      </c>
      <c r="C23" s="31"/>
      <c r="D23" s="31"/>
      <c r="E23" s="31"/>
      <c r="F23" s="31"/>
      <c r="G23" s="31"/>
      <c r="H23" s="31"/>
      <c r="I23" s="31"/>
      <c r="J23" s="46" t="str">
        <f aca="false">IF(COUNT(C23:I23)=0,"",SUM(C23:I23))</f>
        <v/>
      </c>
      <c r="K23" s="47" t="str">
        <f aca="false">IF(OR(J23="",$C$4=""),"",J23-$C$4)</f>
        <v/>
      </c>
      <c r="L23" s="46" t="str">
        <f aca="false">IF(J23="","",SUM($J$7:J23))</f>
        <v/>
      </c>
      <c r="M23" s="30"/>
    </row>
    <row r="24" customFormat="false" ht="15" hidden="false" customHeight="false" outlineLevel="0" collapsed="false">
      <c r="A24" s="27" t="str">
        <f aca="false">"Week "&amp;(ROW()-6)</f>
        <v>Week 18</v>
      </c>
      <c r="B24" s="34" t="n">
        <f aca="false">IF($C$3="","",$C$3+7*(ROW()-7))</f>
        <v>46426</v>
      </c>
      <c r="C24" s="31"/>
      <c r="D24" s="31"/>
      <c r="E24" s="31"/>
      <c r="F24" s="31"/>
      <c r="G24" s="31"/>
      <c r="H24" s="31"/>
      <c r="I24" s="31"/>
      <c r="J24" s="46" t="str">
        <f aca="false">IF(COUNT(C24:I24)=0,"",SUM(C24:I24))</f>
        <v/>
      </c>
      <c r="K24" s="47" t="str">
        <f aca="false">IF(OR(J24="",$C$4=""),"",J24-$C$4)</f>
        <v/>
      </c>
      <c r="L24" s="46" t="str">
        <f aca="false">IF(J24="","",SUM($J$7:J24))</f>
        <v/>
      </c>
      <c r="M24" s="30"/>
    </row>
    <row r="25" customFormat="false" ht="15" hidden="false" customHeight="false" outlineLevel="0" collapsed="false">
      <c r="A25" s="27" t="str">
        <f aca="false">"Week "&amp;(ROW()-6)</f>
        <v>Week 19</v>
      </c>
      <c r="B25" s="34" t="n">
        <f aca="false">IF($C$3="","",$C$3+7*(ROW()-7))</f>
        <v>46433</v>
      </c>
      <c r="C25" s="31"/>
      <c r="D25" s="31"/>
      <c r="E25" s="31"/>
      <c r="F25" s="31"/>
      <c r="G25" s="31"/>
      <c r="H25" s="31"/>
      <c r="I25" s="31"/>
      <c r="J25" s="46" t="str">
        <f aca="false">IF(COUNT(C25:I25)=0,"",SUM(C25:I25))</f>
        <v/>
      </c>
      <c r="K25" s="47" t="str">
        <f aca="false">IF(OR(J25="",$C$4=""),"",J25-$C$4)</f>
        <v/>
      </c>
      <c r="L25" s="46" t="str">
        <f aca="false">IF(J25="","",SUM($J$7:J25))</f>
        <v/>
      </c>
      <c r="M25" s="30"/>
    </row>
    <row r="26" customFormat="false" ht="15" hidden="false" customHeight="false" outlineLevel="0" collapsed="false">
      <c r="A26" s="27" t="str">
        <f aca="false">"Week "&amp;(ROW()-6)</f>
        <v>Week 20</v>
      </c>
      <c r="B26" s="34" t="n">
        <f aca="false">IF($C$3="","",$C$3+7*(ROW()-7))</f>
        <v>46440</v>
      </c>
      <c r="C26" s="31"/>
      <c r="D26" s="31"/>
      <c r="E26" s="31"/>
      <c r="F26" s="31"/>
      <c r="G26" s="31"/>
      <c r="H26" s="31"/>
      <c r="I26" s="31"/>
      <c r="J26" s="46" t="str">
        <f aca="false">IF(COUNT(C26:I26)=0,"",SUM(C26:I26))</f>
        <v/>
      </c>
      <c r="K26" s="47" t="str">
        <f aca="false">IF(OR(J26="",$C$4=""),"",J26-$C$4)</f>
        <v/>
      </c>
      <c r="L26" s="46" t="str">
        <f aca="false">IF(J26="","",SUM($J$7:J26))</f>
        <v/>
      </c>
      <c r="M26" s="30"/>
    </row>
    <row r="27" customFormat="false" ht="15" hidden="false" customHeight="false" outlineLevel="0" collapsed="false">
      <c r="A27" s="27" t="str">
        <f aca="false">"Week "&amp;(ROW()-6)</f>
        <v>Week 21</v>
      </c>
      <c r="B27" s="34" t="n">
        <f aca="false">IF($C$3="","",$C$3+7*(ROW()-7))</f>
        <v>46447</v>
      </c>
      <c r="C27" s="31"/>
      <c r="D27" s="31"/>
      <c r="E27" s="31"/>
      <c r="F27" s="31"/>
      <c r="G27" s="31"/>
      <c r="H27" s="31"/>
      <c r="I27" s="31"/>
      <c r="J27" s="46" t="str">
        <f aca="false">IF(COUNT(C27:I27)=0,"",SUM(C27:I27))</f>
        <v/>
      </c>
      <c r="K27" s="47" t="str">
        <f aca="false">IF(OR(J27="",$C$4=""),"",J27-$C$4)</f>
        <v/>
      </c>
      <c r="L27" s="46" t="str">
        <f aca="false">IF(J27="","",SUM($J$7:J27))</f>
        <v/>
      </c>
      <c r="M27" s="30"/>
    </row>
    <row r="28" customFormat="false" ht="15" hidden="false" customHeight="false" outlineLevel="0" collapsed="false">
      <c r="A28" s="27" t="str">
        <f aca="false">"Week "&amp;(ROW()-6)</f>
        <v>Week 22</v>
      </c>
      <c r="B28" s="34" t="n">
        <f aca="false">IF($C$3="","",$C$3+7*(ROW()-7))</f>
        <v>46454</v>
      </c>
      <c r="C28" s="31"/>
      <c r="D28" s="31"/>
      <c r="E28" s="31"/>
      <c r="F28" s="31"/>
      <c r="G28" s="31"/>
      <c r="H28" s="31"/>
      <c r="I28" s="31"/>
      <c r="J28" s="46" t="str">
        <f aca="false">IF(COUNT(C28:I28)=0,"",SUM(C28:I28))</f>
        <v/>
      </c>
      <c r="K28" s="47" t="str">
        <f aca="false">IF(OR(J28="",$C$4=""),"",J28-$C$4)</f>
        <v/>
      </c>
      <c r="L28" s="46" t="str">
        <f aca="false">IF(J28="","",SUM($J$7:J28))</f>
        <v/>
      </c>
      <c r="M28" s="30"/>
    </row>
    <row r="29" customFormat="false" ht="15" hidden="false" customHeight="false" outlineLevel="0" collapsed="false">
      <c r="A29" s="27" t="str">
        <f aca="false">"Week "&amp;(ROW()-6)</f>
        <v>Week 23</v>
      </c>
      <c r="B29" s="34" t="n">
        <f aca="false">IF($C$3="","",$C$3+7*(ROW()-7))</f>
        <v>46461</v>
      </c>
      <c r="C29" s="31"/>
      <c r="D29" s="31"/>
      <c r="E29" s="31"/>
      <c r="F29" s="31"/>
      <c r="G29" s="31"/>
      <c r="H29" s="31"/>
      <c r="I29" s="31"/>
      <c r="J29" s="46" t="str">
        <f aca="false">IF(COUNT(C29:I29)=0,"",SUM(C29:I29))</f>
        <v/>
      </c>
      <c r="K29" s="47" t="str">
        <f aca="false">IF(OR(J29="",$C$4=""),"",J29-$C$4)</f>
        <v/>
      </c>
      <c r="L29" s="46" t="str">
        <f aca="false">IF(J29="","",SUM($J$7:J29))</f>
        <v/>
      </c>
      <c r="M29" s="30"/>
    </row>
    <row r="30" customFormat="false" ht="15" hidden="false" customHeight="false" outlineLevel="0" collapsed="false">
      <c r="A30" s="27" t="str">
        <f aca="false">"Week "&amp;(ROW()-6)</f>
        <v>Week 24</v>
      </c>
      <c r="B30" s="34" t="n">
        <f aca="false">IF($C$3="","",$C$3+7*(ROW()-7))</f>
        <v>46468</v>
      </c>
      <c r="C30" s="31"/>
      <c r="D30" s="31"/>
      <c r="E30" s="31"/>
      <c r="F30" s="31"/>
      <c r="G30" s="31"/>
      <c r="H30" s="31"/>
      <c r="I30" s="31"/>
      <c r="J30" s="46" t="str">
        <f aca="false">IF(COUNT(C30:I30)=0,"",SUM(C30:I30))</f>
        <v/>
      </c>
      <c r="K30" s="47" t="str">
        <f aca="false">IF(OR(J30="",$C$4=""),"",J30-$C$4)</f>
        <v/>
      </c>
      <c r="L30" s="46" t="str">
        <f aca="false">IF(J30="","",SUM($J$7:J30))</f>
        <v/>
      </c>
      <c r="M30" s="30"/>
    </row>
    <row r="31" customFormat="false" ht="15" hidden="false" customHeight="false" outlineLevel="0" collapsed="false">
      <c r="A31" s="27" t="str">
        <f aca="false">"Week "&amp;(ROW()-6)</f>
        <v>Week 25</v>
      </c>
      <c r="B31" s="34" t="n">
        <f aca="false">IF($C$3="","",$C$3+7*(ROW()-7))</f>
        <v>46475</v>
      </c>
      <c r="C31" s="31"/>
      <c r="D31" s="31"/>
      <c r="E31" s="31"/>
      <c r="F31" s="31"/>
      <c r="G31" s="31"/>
      <c r="H31" s="31"/>
      <c r="I31" s="31"/>
      <c r="J31" s="46" t="str">
        <f aca="false">IF(COUNT(C31:I31)=0,"",SUM(C31:I31))</f>
        <v/>
      </c>
      <c r="K31" s="47" t="str">
        <f aca="false">IF(OR(J31="",$C$4=""),"",J31-$C$4)</f>
        <v/>
      </c>
      <c r="L31" s="46" t="str">
        <f aca="false">IF(J31="","",SUM($J$7:J31))</f>
        <v/>
      </c>
      <c r="M31" s="30"/>
    </row>
    <row r="32" customFormat="false" ht="15" hidden="false" customHeight="false" outlineLevel="0" collapsed="false">
      <c r="A32" s="27" t="str">
        <f aca="false">"Week "&amp;(ROW()-6)</f>
        <v>Week 26</v>
      </c>
      <c r="B32" s="34" t="n">
        <f aca="false">IF($C$3="","",$C$3+7*(ROW()-7))</f>
        <v>46482</v>
      </c>
      <c r="C32" s="31"/>
      <c r="D32" s="31"/>
      <c r="E32" s="31"/>
      <c r="F32" s="31"/>
      <c r="G32" s="31"/>
      <c r="H32" s="31"/>
      <c r="I32" s="31"/>
      <c r="J32" s="46" t="str">
        <f aca="false">IF(COUNT(C32:I32)=0,"",SUM(C32:I32))</f>
        <v/>
      </c>
      <c r="K32" s="47" t="str">
        <f aca="false">IF(OR(J32="",$C$4=""),"",J32-$C$4)</f>
        <v/>
      </c>
      <c r="L32" s="46" t="str">
        <f aca="false">IF(J32="","",SUM($J$7:J32))</f>
        <v/>
      </c>
      <c r="M32" s="30"/>
    </row>
  </sheetData>
  <conditionalFormatting sqref="K7:K32">
    <cfRule type="cellIs" priority="2" operator="lessThan" aboveAverage="0" equalAverage="0" bottom="0" percent="0" rank="0" text="" dxfId="16">
      <formula>0</formula>
    </cfRule>
    <cfRule type="cellIs" priority="3" operator="greaterThanOrEqual" aboveAverage="0" equalAverage="0" bottom="0" percent="0" rank="0" text="" dxfId="1">
      <formula>0</formula>
    </cfRule>
  </conditionalFormatting>
  <dataValidations count="3">
    <dataValidation allowBlank="true" error="Hours per day: 0 to 16." errorStyle="stop" errorTitle="Not allowed" operator="between" showDropDown="false" showErrorMessage="true" showInputMessage="false" sqref="C7:I32" type="decimal">
      <formula1>0</formula1>
      <formula2>16</formula2>
    </dataValidation>
    <dataValidation allowBlank="true" error="Enter a valid date (a Monday)." errorStyle="stop" errorTitle="Not allowed" operator="greaterThan" showDropDown="false" showErrorMessage="true" showInputMessage="false" sqref="C3" type="date">
      <formula1>36526</formula1>
      <formula2>0</formula2>
    </dataValidation>
    <dataValidation allowBlank="true" error="Weekly target: 0 to 100 hours." errorStyle="stop" errorTitle="Not allowed" operator="between" showDropDown="false" showErrorMessage="true" showInputMessage="false" sqref="C4" type="decimal">
      <formula1>0</formula1>
      <formula2>100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08080"/>
    <pageSetUpPr fitToPage="true"/>
  </sheetPr>
  <dimension ref="A1:Y3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4"/>
    <col collapsed="false" customWidth="true" hidden="false" outlineLevel="0" max="2" min="2" style="0" width="12"/>
    <col collapsed="false" customWidth="true" hidden="false" outlineLevel="0" max="3" min="3" style="0" width="11"/>
    <col collapsed="false" customWidth="true" hidden="false" outlineLevel="0" max="4" min="4" style="0" width="38"/>
    <col collapsed="false" customWidth="true" hidden="false" outlineLevel="0" max="5" min="5" style="0" width="3"/>
    <col collapsed="false" customWidth="true" hidden="false" outlineLevel="0" max="6" min="6" style="0" width="34"/>
    <col collapsed="false" customWidth="true" hidden="false" outlineLevel="0" max="7" min="7" style="0" width="12"/>
    <col collapsed="false" customWidth="true" hidden="false" outlineLevel="0" max="8" min="8" style="0" width="11"/>
    <col collapsed="false" customWidth="true" hidden="false" outlineLevel="0" max="9" min="9" style="0" width="48"/>
    <col collapsed="false" customWidth="true" hidden="false" outlineLevel="0" max="10" min="10" style="0" width="3"/>
    <col collapsed="false" customWidth="true" hidden="false" outlineLevel="0" max="11" min="11" style="0" width="34"/>
    <col collapsed="false" customWidth="true" hidden="false" outlineLevel="0" max="12" min="12" style="0" width="3"/>
    <col collapsed="false" customWidth="true" hidden="false" outlineLevel="0" max="13" min="13" style="0" width="12"/>
    <col collapsed="false" customWidth="true" hidden="false" outlineLevel="0" max="14" min="14" style="0" width="3"/>
    <col collapsed="false" customWidth="true" hidden="false" outlineLevel="0" max="15" min="15" style="0" width="30"/>
    <col collapsed="false" customWidth="true" hidden="false" outlineLevel="0" max="16" min="16" style="0" width="46"/>
    <col collapsed="false" customWidth="true" hidden="false" outlineLevel="0" max="17" min="17" style="0" width="3"/>
    <col collapsed="false" customWidth="true" hidden="false" outlineLevel="0" max="18" min="18" style="0" width="13"/>
    <col collapsed="false" customWidth="true" hidden="false" outlineLevel="0" max="19" min="19" style="0" width="3"/>
    <col collapsed="false" customWidth="true" hidden="false" outlineLevel="0" max="20" min="20" style="0" width="24"/>
    <col collapsed="false" customWidth="true" hidden="false" outlineLevel="0" max="21" min="21" style="0" width="3"/>
    <col collapsed="false" customWidth="true" hidden="false" outlineLevel="0" max="22" min="22" style="0" width="18"/>
    <col collapsed="false" customWidth="true" hidden="false" outlineLevel="0" max="23" min="23" style="0" width="3"/>
    <col collapsed="false" customWidth="true" hidden="false" outlineLevel="0" max="24" min="24" style="0" width="34"/>
    <col collapsed="false" customWidth="true" hidden="false" outlineLevel="0" max="25" min="25" style="0" width="10"/>
  </cols>
  <sheetData>
    <row r="1" customFormat="false" ht="19.7" hidden="false" customHeight="false" outlineLevel="0" collapsed="false">
      <c r="A1" s="1" t="s">
        <v>293</v>
      </c>
    </row>
    <row r="2" customFormat="false" ht="15" hidden="false" customHeight="false" outlineLevel="0" collapsed="false">
      <c r="A2" s="2" t="s">
        <v>294</v>
      </c>
    </row>
    <row r="4" customFormat="false" ht="23.85" hidden="false" customHeight="false" outlineLevel="0" collapsed="false">
      <c r="A4" s="24" t="s">
        <v>295</v>
      </c>
      <c r="B4" s="24" t="s">
        <v>126</v>
      </c>
      <c r="C4" s="24" t="s">
        <v>296</v>
      </c>
      <c r="D4" s="24" t="s">
        <v>297</v>
      </c>
      <c r="F4" s="24" t="s">
        <v>298</v>
      </c>
      <c r="G4" s="24" t="s">
        <v>126</v>
      </c>
      <c r="H4" s="24" t="s">
        <v>296</v>
      </c>
      <c r="I4" s="24" t="s">
        <v>299</v>
      </c>
      <c r="K4" s="24" t="s">
        <v>118</v>
      </c>
      <c r="M4" s="24" t="s">
        <v>43</v>
      </c>
      <c r="O4" s="24" t="s">
        <v>110</v>
      </c>
      <c r="P4" s="24" t="s">
        <v>300</v>
      </c>
      <c r="R4" s="24" t="s">
        <v>301</v>
      </c>
      <c r="T4" s="24" t="s">
        <v>302</v>
      </c>
      <c r="V4" s="24" t="s">
        <v>303</v>
      </c>
      <c r="X4" s="24" t="s">
        <v>304</v>
      </c>
      <c r="Y4" s="24" t="s">
        <v>305</v>
      </c>
    </row>
    <row r="5" customFormat="false" ht="15" hidden="false" customHeight="false" outlineLevel="0" collapsed="false">
      <c r="A5" s="48" t="s">
        <v>135</v>
      </c>
      <c r="B5" s="49" t="n">
        <v>55</v>
      </c>
      <c r="C5" s="49" t="n">
        <v>3</v>
      </c>
      <c r="D5" s="48" t="s">
        <v>151</v>
      </c>
      <c r="F5" s="48" t="s">
        <v>201</v>
      </c>
      <c r="G5" s="49" t="n">
        <v>75</v>
      </c>
      <c r="H5" s="49" t="n">
        <v>8</v>
      </c>
      <c r="I5" s="48" t="s">
        <v>211</v>
      </c>
      <c r="K5" s="48" t="s">
        <v>139</v>
      </c>
      <c r="M5" s="48" t="s">
        <v>138</v>
      </c>
      <c r="O5" s="48" t="s">
        <v>205</v>
      </c>
      <c r="P5" s="48" t="s">
        <v>306</v>
      </c>
      <c r="R5" s="48" t="s">
        <v>148</v>
      </c>
      <c r="T5" s="48" t="s">
        <v>156</v>
      </c>
      <c r="V5" s="48" t="s">
        <v>270</v>
      </c>
      <c r="X5" s="48" t="s">
        <v>307</v>
      </c>
      <c r="Y5" s="45" t="n">
        <v>7</v>
      </c>
    </row>
    <row r="6" customFormat="false" ht="15" hidden="false" customHeight="false" outlineLevel="0" collapsed="false">
      <c r="A6" s="48" t="s">
        <v>141</v>
      </c>
      <c r="B6" s="49" t="n">
        <v>75</v>
      </c>
      <c r="C6" s="49" t="n">
        <v>3</v>
      </c>
      <c r="D6" s="48" t="s">
        <v>136</v>
      </c>
      <c r="F6" s="48" t="s">
        <v>203</v>
      </c>
      <c r="G6" s="49" t="n">
        <v>115</v>
      </c>
      <c r="H6" s="49" t="n">
        <v>11</v>
      </c>
      <c r="I6" s="48" t="s">
        <v>308</v>
      </c>
      <c r="K6" s="48" t="s">
        <v>309</v>
      </c>
      <c r="M6" s="48" t="s">
        <v>145</v>
      </c>
      <c r="O6" s="48" t="s">
        <v>174</v>
      </c>
      <c r="P6" s="48" t="s">
        <v>310</v>
      </c>
      <c r="R6" s="48" t="s">
        <v>164</v>
      </c>
      <c r="T6" s="48" t="s">
        <v>311</v>
      </c>
      <c r="V6" s="48" t="s">
        <v>312</v>
      </c>
      <c r="X6" s="48" t="s">
        <v>313</v>
      </c>
      <c r="Y6" s="45" t="n">
        <v>21</v>
      </c>
    </row>
    <row r="7" customFormat="false" ht="15" hidden="false" customHeight="false" outlineLevel="0" collapsed="false">
      <c r="A7" s="48" t="s">
        <v>185</v>
      </c>
      <c r="B7" s="49" t="n">
        <v>95</v>
      </c>
      <c r="C7" s="49" t="n">
        <v>2</v>
      </c>
      <c r="D7" s="48" t="s">
        <v>197</v>
      </c>
      <c r="F7" s="48" t="s">
        <v>210</v>
      </c>
      <c r="G7" s="49" t="n">
        <v>120</v>
      </c>
      <c r="H7" s="49" t="n">
        <v>3</v>
      </c>
      <c r="I7" s="48" t="s">
        <v>314</v>
      </c>
      <c r="K7" s="48" t="s">
        <v>156</v>
      </c>
      <c r="M7" s="48" t="s">
        <v>153</v>
      </c>
      <c r="O7" s="48" t="s">
        <v>315</v>
      </c>
      <c r="P7" s="48" t="s">
        <v>316</v>
      </c>
      <c r="T7" s="48" t="s">
        <v>179</v>
      </c>
      <c r="V7" s="48" t="s">
        <v>317</v>
      </c>
      <c r="X7" s="48" t="s">
        <v>318</v>
      </c>
      <c r="Y7" s="45" t="n">
        <v>5</v>
      </c>
    </row>
    <row r="8" customFormat="false" ht="15" hidden="false" customHeight="false" outlineLevel="0" collapsed="false">
      <c r="A8" s="48" t="s">
        <v>150</v>
      </c>
      <c r="B8" s="49" t="n">
        <v>60</v>
      </c>
      <c r="C8" s="49" t="n">
        <v>6</v>
      </c>
      <c r="D8" s="48" t="s">
        <v>186</v>
      </c>
      <c r="F8" s="48" t="s">
        <v>207</v>
      </c>
      <c r="G8" s="49" t="n">
        <v>110</v>
      </c>
      <c r="H8" s="49" t="n">
        <v>2</v>
      </c>
      <c r="I8" s="48" t="s">
        <v>202</v>
      </c>
      <c r="K8" s="48" t="s">
        <v>133</v>
      </c>
      <c r="O8" s="48" t="s">
        <v>146</v>
      </c>
      <c r="P8" s="48" t="s">
        <v>319</v>
      </c>
      <c r="T8" s="48" t="s">
        <v>320</v>
      </c>
    </row>
    <row r="9" customFormat="false" ht="15" hidden="false" customHeight="false" outlineLevel="0" collapsed="false">
      <c r="A9" s="48" t="s">
        <v>158</v>
      </c>
      <c r="B9" s="49" t="n">
        <v>115</v>
      </c>
      <c r="C9" s="49" t="n">
        <v>6</v>
      </c>
      <c r="D9" s="48" t="s">
        <v>142</v>
      </c>
      <c r="F9" s="48" t="s">
        <v>215</v>
      </c>
      <c r="G9" s="49" t="n">
        <v>120</v>
      </c>
      <c r="H9" s="49" t="n">
        <v>3</v>
      </c>
      <c r="I9" s="48" t="s">
        <v>226</v>
      </c>
      <c r="K9" s="48" t="s">
        <v>179</v>
      </c>
      <c r="O9" s="48" t="s">
        <v>154</v>
      </c>
      <c r="P9" s="48" t="s">
        <v>321</v>
      </c>
      <c r="T9" s="48" t="s">
        <v>322</v>
      </c>
      <c r="X9" s="6" t="s">
        <v>323</v>
      </c>
    </row>
    <row r="10" customFormat="false" ht="15" hidden="false" customHeight="false" outlineLevel="0" collapsed="false">
      <c r="A10" s="48" t="s">
        <v>166</v>
      </c>
      <c r="B10" s="49" t="n">
        <v>130</v>
      </c>
      <c r="C10" s="49" t="n">
        <v>2</v>
      </c>
      <c r="D10" s="48" t="s">
        <v>189</v>
      </c>
      <c r="I10" s="48" t="s">
        <v>324</v>
      </c>
      <c r="K10" s="48" t="s">
        <v>325</v>
      </c>
      <c r="O10" s="48" t="s">
        <v>162</v>
      </c>
      <c r="P10" s="48" t="s">
        <v>326</v>
      </c>
      <c r="T10" s="48" t="s">
        <v>325</v>
      </c>
      <c r="X10" s="6" t="s">
        <v>327</v>
      </c>
    </row>
    <row r="11" customFormat="false" ht="15" hidden="false" customHeight="false" outlineLevel="0" collapsed="false">
      <c r="A11" s="48" t="s">
        <v>170</v>
      </c>
      <c r="B11" s="49" t="n">
        <v>115</v>
      </c>
      <c r="C11" s="49" t="n">
        <v>2</v>
      </c>
      <c r="D11" s="48" t="s">
        <v>195</v>
      </c>
      <c r="F11" s="50" t="s">
        <v>328</v>
      </c>
      <c r="G11" s="51" t="n">
        <f aca="false">SUMPRODUCT(G5:G9,H5:H9)/60</f>
        <v>46.75</v>
      </c>
      <c r="H11" s="20" t="n">
        <f aca="false">SUM(H5:H9)</f>
        <v>27</v>
      </c>
      <c r="I11" s="48" t="s">
        <v>329</v>
      </c>
      <c r="K11" s="48" t="s">
        <v>320</v>
      </c>
      <c r="O11" s="48" t="s">
        <v>224</v>
      </c>
      <c r="P11" s="48" t="s">
        <v>330</v>
      </c>
      <c r="T11" s="48" t="s">
        <v>133</v>
      </c>
    </row>
    <row r="12" customFormat="false" ht="15" hidden="false" customHeight="false" outlineLevel="0" collapsed="false">
      <c r="A12" s="48" t="s">
        <v>177</v>
      </c>
      <c r="B12" s="49" t="n">
        <v>110</v>
      </c>
      <c r="C12" s="49" t="n">
        <v>3</v>
      </c>
      <c r="D12" s="48" t="s">
        <v>167</v>
      </c>
      <c r="F12" s="52" t="s">
        <v>331</v>
      </c>
      <c r="G12" s="53" t="n">
        <v>47</v>
      </c>
      <c r="I12" s="48" t="s">
        <v>332</v>
      </c>
      <c r="K12" s="48" t="s">
        <v>322</v>
      </c>
      <c r="O12" s="48" t="s">
        <v>192</v>
      </c>
      <c r="P12" s="48" t="s">
        <v>333</v>
      </c>
      <c r="T12" s="48" t="s">
        <v>334</v>
      </c>
      <c r="X12" s="6" t="s">
        <v>335</v>
      </c>
    </row>
    <row r="13" customFormat="false" ht="15" hidden="false" customHeight="false" outlineLevel="0" collapsed="false">
      <c r="D13" s="48" t="s">
        <v>159</v>
      </c>
      <c r="I13" s="48" t="s">
        <v>336</v>
      </c>
      <c r="K13" s="48" t="s">
        <v>337</v>
      </c>
      <c r="O13" s="48" t="s">
        <v>220</v>
      </c>
      <c r="P13" s="48" t="s">
        <v>338</v>
      </c>
      <c r="X13" s="6" t="s">
        <v>339</v>
      </c>
    </row>
    <row r="14" customFormat="false" ht="15" hidden="false" customHeight="false" outlineLevel="0" collapsed="false">
      <c r="A14" s="50" t="s">
        <v>340</v>
      </c>
      <c r="B14" s="51" t="n">
        <f aca="false">SUMPRODUCT(B5:B12,C5:C12)/60</f>
        <v>40.8333333333333</v>
      </c>
      <c r="C14" s="20" t="n">
        <f aca="false">SUM(C5:C12)</f>
        <v>27</v>
      </c>
      <c r="D14" s="48" t="s">
        <v>171</v>
      </c>
      <c r="I14" s="48" t="s">
        <v>341</v>
      </c>
      <c r="K14" s="48" t="s">
        <v>334</v>
      </c>
      <c r="O14" s="48" t="s">
        <v>334</v>
      </c>
      <c r="P14" s="48" t="s">
        <v>342</v>
      </c>
      <c r="X14" s="6" t="s">
        <v>343</v>
      </c>
    </row>
    <row r="15" customFormat="false" ht="15" hidden="false" customHeight="false" outlineLevel="0" collapsed="false">
      <c r="A15" s="52" t="s">
        <v>344</v>
      </c>
      <c r="B15" s="53" t="n">
        <v>41</v>
      </c>
      <c r="D15" s="48" t="s">
        <v>345</v>
      </c>
      <c r="I15" s="48" t="s">
        <v>346</v>
      </c>
      <c r="X15" s="6" t="s">
        <v>347</v>
      </c>
    </row>
    <row r="16" customFormat="false" ht="15" hidden="false" customHeight="false" outlineLevel="0" collapsed="false">
      <c r="D16" s="48" t="s">
        <v>348</v>
      </c>
      <c r="I16" s="48" t="s">
        <v>204</v>
      </c>
    </row>
    <row r="17" customFormat="false" ht="15" hidden="false" customHeight="false" outlineLevel="0" collapsed="false">
      <c r="D17" s="48" t="s">
        <v>349</v>
      </c>
      <c r="I17" s="48" t="s">
        <v>222</v>
      </c>
    </row>
    <row r="18" customFormat="false" ht="15" hidden="false" customHeight="false" outlineLevel="0" collapsed="false">
      <c r="D18" s="48" t="s">
        <v>350</v>
      </c>
      <c r="I18" s="48" t="s">
        <v>351</v>
      </c>
    </row>
    <row r="19" customFormat="false" ht="15" hidden="false" customHeight="false" outlineLevel="0" collapsed="false">
      <c r="D19" s="48" t="s">
        <v>352</v>
      </c>
      <c r="I19" s="48" t="s">
        <v>353</v>
      </c>
    </row>
    <row r="20" customFormat="false" ht="15" hidden="false" customHeight="false" outlineLevel="0" collapsed="false">
      <c r="D20" s="48" t="s">
        <v>181</v>
      </c>
      <c r="I20" s="48" t="s">
        <v>217</v>
      </c>
    </row>
    <row r="21" customFormat="false" ht="15" hidden="false" customHeight="false" outlineLevel="0" collapsed="false">
      <c r="D21" s="48" t="s">
        <v>354</v>
      </c>
      <c r="I21" s="48" t="s">
        <v>355</v>
      </c>
    </row>
    <row r="22" customFormat="false" ht="15" hidden="false" customHeight="false" outlineLevel="0" collapsed="false">
      <c r="D22" s="48" t="s">
        <v>178</v>
      </c>
      <c r="I22" s="48" t="s">
        <v>229</v>
      </c>
    </row>
    <row r="23" customFormat="false" ht="15" hidden="false" customHeight="false" outlineLevel="0" collapsed="false">
      <c r="D23" s="48" t="s">
        <v>356</v>
      </c>
      <c r="I23" s="48" t="s">
        <v>357</v>
      </c>
    </row>
    <row r="24" customFormat="false" ht="15" hidden="false" customHeight="false" outlineLevel="0" collapsed="false">
      <c r="D24" s="48" t="s">
        <v>358</v>
      </c>
      <c r="I24" s="48" t="s">
        <v>208</v>
      </c>
    </row>
    <row r="25" customFormat="false" ht="15" hidden="false" customHeight="false" outlineLevel="0" collapsed="false">
      <c r="D25" s="48" t="s">
        <v>359</v>
      </c>
      <c r="I25" s="48" t="s">
        <v>360</v>
      </c>
    </row>
    <row r="26" customFormat="false" ht="15" hidden="false" customHeight="false" outlineLevel="0" collapsed="false">
      <c r="D26" s="48" t="s">
        <v>361</v>
      </c>
      <c r="I26" s="48" t="s">
        <v>362</v>
      </c>
    </row>
    <row r="27" customFormat="false" ht="15" hidden="false" customHeight="false" outlineLevel="0" collapsed="false">
      <c r="D27" s="48" t="s">
        <v>363</v>
      </c>
      <c r="I27" s="48" t="s">
        <v>364</v>
      </c>
    </row>
    <row r="28" customFormat="false" ht="15" hidden="false" customHeight="false" outlineLevel="0" collapsed="false">
      <c r="I28" s="48" t="s">
        <v>365</v>
      </c>
    </row>
    <row r="29" customFormat="false" ht="15" hidden="false" customHeight="false" outlineLevel="0" collapsed="false">
      <c r="I29" s="48" t="s">
        <v>228</v>
      </c>
    </row>
    <row r="30" customFormat="false" ht="15" hidden="false" customHeight="false" outlineLevel="0" collapsed="false">
      <c r="I30" s="48" t="s">
        <v>223</v>
      </c>
    </row>
    <row r="31" customFormat="false" ht="15" hidden="false" customHeight="false" outlineLevel="0" collapsed="false">
      <c r="I31" s="48" t="s">
        <v>219</v>
      </c>
    </row>
    <row r="32" customFormat="false" ht="15" hidden="false" customHeight="false" outlineLevel="0" collapsed="false">
      <c r="I32" s="48" t="s">
        <v>366</v>
      </c>
    </row>
    <row r="33" customFormat="false" ht="15" hidden="false" customHeight="false" outlineLevel="0" collapsed="false">
      <c r="I33" s="48" t="s">
        <v>216</v>
      </c>
    </row>
  </sheetData>
  <dataValidations count="5">
    <dataValidation allowBlank="true" error="Target time: 10 to 600 seconds." errorStyle="stop" errorTitle="Not allowed" operator="between" showDropDown="false" showErrorMessage="true" showInputMessage="false" sqref="B5:B10 G5:G9 B11:B12" type="whole">
      <formula1>10</formula1>
      <formula2>600</formula2>
    </dataValidation>
    <dataValidation allowBlank="true" error="Questions per test: 0 to 27." errorStyle="stop" errorTitle="Not allowed" operator="between" showDropDown="false" showErrorMessage="true" showInputMessage="false" sqref="C5:C10 H5:H9 C11:C12" type="whole">
      <formula1>0</formula1>
      <formula2>27</formula2>
    </dataValidation>
    <dataValidation allowBlank="true" error="Enter a whole number from 1 to 60." errorStyle="stop" errorTitle="Not allowed" operator="between" showDropDown="false" showErrorMessage="true" showInputMessage="false" sqref="Y5" type="whole">
      <formula1>1</formula1>
      <formula2>60</formula2>
    </dataValidation>
    <dataValidation allowBlank="true" error="Enter a whole number from 2 to 120." errorStyle="stop" errorTitle="Not allowed" operator="between" showDropDown="false" showErrorMessage="true" showInputMessage="false" sqref="Y6" type="whole">
      <formula1>2</formula1>
      <formula2>120</formula2>
    </dataValidation>
    <dataValidation allowBlank="true" error="Enter a whole number from 1 to 50." errorStyle="stop" errorTitle="Not allowed" operator="between" showDropDown="false" showErrorMessage="true" showInputMessage="false" sqref="Y7" type="whole">
      <formula1>1</formula1>
      <formula2>50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2026-10-24T12:34:36Z</dcterms:created>
  <dc:creator>openpyxl</dc:creator>
  <dc:description/>
  <dc:language>en-US</dc:language>
  <cp:lastModifiedBy/>
  <dcterms:modified xsi:type="dcterms:W3CDTF">2026-10-24T14:34:41Z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